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C:\Users\06863086\Desktop\"/>
    </mc:Choice>
  </mc:AlternateContent>
  <xr:revisionPtr revIDLastSave="0" documentId="8_{2A20EE3B-944C-4B76-B7C9-9067FC0CE242}" xr6:coauthVersionLast="47" xr6:coauthVersionMax="47" xr10:uidLastSave="{00000000-0000-0000-0000-000000000000}"/>
  <workbookProtection workbookAlgorithmName="SHA-512" workbookHashValue="5d8Dd8hlUBXtVPCTlNniSz2Lv1qgBG48F0Jay8f7un47iIbGIG6G9ZVLRBds4vlHZk5O6nHDRkDrdEoG9Nup7g==" workbookSaltValue="uJ9crY/c2WCUiooBWzqMvw==" workbookSpinCount="100000" lockStructure="1"/>
  <bookViews>
    <workbookView xWindow="-110" yWindow="-110" windowWidth="19420" windowHeight="1030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第二面シート" sheetId="26" state="hidden" r:id="rId5"/>
    <sheet name="住宅シート" sheetId="25" state="hidden" r:id="rId6"/>
    <sheet name="中間シート" sheetId="16" state="hidden" r:id="rId7"/>
    <sheet name="中間シート (2)" sheetId="17" state="hidden" r:id="rId8"/>
    <sheet name="市町村コード" sheetId="7" state="hidden" r:id="rId9"/>
    <sheet name="市町村コード (2)" sheetId="14" state="hidden" r:id="rId10"/>
    <sheet name="行政集計シート※記入不要です" sheetId="18" r:id="rId11"/>
    <sheet name="主要用途（大分類）" sheetId="27" state="hidden" r:id="rId12"/>
    <sheet name="建築物の用途区分" sheetId="28" state="hidden" r:id="rId13"/>
    <sheet name="エラー22シート" sheetId="29" state="hidden" r:id="rId14"/>
    <sheet name="用途の分類（用途区分）対応表" sheetId="30" state="hidden" r:id="rId15"/>
    <sheet name="20241225チェック項目" sheetId="31" state="hidden" r:id="rId16"/>
  </sheets>
  <externalReferences>
    <externalReference r:id="rId17"/>
  </externalReferences>
  <definedNames>
    <definedName name="_xlnm._FilterDatabase" localSheetId="15" hidden="1">'20241225チェック項目'!$A$2:$S$2</definedName>
    <definedName name="_xlnm._FilterDatabase" localSheetId="0" hidden="1">'建築工事届（別記第40号様式）'!$A$59:$N$60</definedName>
    <definedName name="_xlnm._FilterDatabase" localSheetId="9" hidden="1">'市町村コード (2)'!$A$1:$F$1899</definedName>
    <definedName name="_xlnm._FilterDatabase" localSheetId="5" hidden="1">住宅シート!$A$5:$Y$81</definedName>
    <definedName name="_xlnm._FilterDatabase" localSheetId="4" hidden="1">第二面シート!$A$5:$R$81</definedName>
    <definedName name="_xlnm._FilterDatabase" localSheetId="6" hidden="1">中間シート!$A$5:$AW$81</definedName>
    <definedName name="_xlnm._FilterDatabase" localSheetId="7" hidden="1">'中間シート (2)'!$A$5:$BD$79</definedName>
    <definedName name="_xlnm._FilterDatabase" localSheetId="2" hidden="1">'注意欄再掲（参照用）'!#REF!</definedName>
    <definedName name="_xlnm._FilterDatabase" localSheetId="3" hidden="1">追加記入欄!#REF!</definedName>
    <definedName name="_xlnm.Print_Area" localSheetId="15">'20241225チェック項目'!$C$1:$I$200</definedName>
    <definedName name="_xlnm.Print_Area" localSheetId="0">'建築工事届（別記第40号様式）'!$A$1:$AL$356</definedName>
    <definedName name="_xlnm.Print_Area" localSheetId="12">建築物の用途区分!$A$1:$B$76</definedName>
    <definedName name="_xlnm.Print_Area" localSheetId="10">行政集計シート※記入不要です!$A$2:$HN$64</definedName>
    <definedName name="_xlnm.Print_Area" localSheetId="11">'主要用途（大分類）'!$A$1:$B$36</definedName>
    <definedName name="_xlnm.Print_Area" localSheetId="5">住宅シート!$A$1:$Y$73</definedName>
    <definedName name="_xlnm.Print_Area" localSheetId="4">第二面シート!$A$1:$M$73</definedName>
    <definedName name="_xlnm.Print_Area" localSheetId="6">中間シート!$A$1:$AR$73</definedName>
    <definedName name="_xlnm.Print_Area" localSheetId="7">'中間シート (2)'!$A$1:$BD$103</definedName>
    <definedName name="_xlnm.Print_Area" localSheetId="2">'注意欄再掲（参照用）'!$A$1:$AL$194</definedName>
    <definedName name="_xlnm.Print_Area" localSheetId="3">追加記入欄!$A$1:$GR$76</definedName>
    <definedName name="_xlnm.Print_Area" localSheetId="14">'用途の分類（用途区分）対応表'!$A$1:$S$78</definedName>
    <definedName name="_xlnm.Print_Titles" localSheetId="15">'20241225チェック項目'!$2:$2</definedName>
    <definedName name="_xlnm.Print_Titles" localSheetId="12">建築物の用途区分!$3:$4</definedName>
    <definedName name="_xlnm.Print_Titles" localSheetId="11">'主要用途（大分類）'!$3:$4</definedName>
    <definedName name="バージョンアップ" localSheetId="15">[1]使い方!#REF!</definedName>
    <definedName name="バージョンアップ" localSheetId="13">[1]使い方!#REF!</definedName>
    <definedName name="バージョンアップ" localSheetId="12">[1]使い方!#REF!</definedName>
    <definedName name="バージョンアップ" localSheetId="11">[1]使い方!#REF!</definedName>
    <definedName name="バージョンアップ" localSheetId="14">[1]使い方!#REF!</definedName>
    <definedName name="バージョンアップ">[1]使い方!#REF!</definedName>
    <definedName name="愛知県" localSheetId="15">#REF!</definedName>
    <definedName name="愛知県" localSheetId="11">#REF!</definedName>
    <definedName name="愛知県" localSheetId="14">#REF!</definedName>
    <definedName name="愛知県">市町村コード!$X$3:$X$71</definedName>
    <definedName name="愛媛県" localSheetId="15">#REF!</definedName>
    <definedName name="愛媛県" localSheetId="11">#REF!</definedName>
    <definedName name="愛媛県" localSheetId="14">#REF!</definedName>
    <definedName name="愛媛県">市町村コード!$AM$3:$AM$22</definedName>
    <definedName name="移行手順" localSheetId="15">[1]使い方!#REF!</definedName>
    <definedName name="移行手順" localSheetId="13">[1]使い方!#REF!</definedName>
    <definedName name="移行手順" localSheetId="12">[1]使い方!#REF!</definedName>
    <definedName name="移行手順" localSheetId="11">[1]使い方!#REF!</definedName>
    <definedName name="移行手順" localSheetId="14">[1]使い方!#REF!</definedName>
    <definedName name="移行手順">[1]使い方!#REF!</definedName>
    <definedName name="茨城県" localSheetId="15">#REF!</definedName>
    <definedName name="茨城県" localSheetId="11">#REF!</definedName>
    <definedName name="茨城県" localSheetId="14">#REF!</definedName>
    <definedName name="茨城県">市町村コード!$I$3:$I$46</definedName>
    <definedName name="岡山県" localSheetId="15">#REF!</definedName>
    <definedName name="岡山県" localSheetId="11">#REF!</definedName>
    <definedName name="岡山県" localSheetId="14">#REF!</definedName>
    <definedName name="岡山県">市町村コード!$AH$3:$AH$32</definedName>
    <definedName name="沖縄県" localSheetId="15">#REF!</definedName>
    <definedName name="沖縄県" localSheetId="11">#REF!</definedName>
    <definedName name="沖縄県" localSheetId="14">#REF!</definedName>
    <definedName name="沖縄県">市町村コード!$AV$3:$AV$43</definedName>
    <definedName name="岩手県" localSheetId="15">#REF!</definedName>
    <definedName name="岩手県" localSheetId="11">#REF!</definedName>
    <definedName name="岩手県" localSheetId="14">#REF!</definedName>
    <definedName name="岩手県">市町村コード!$D$3:$D$35</definedName>
    <definedName name="岐阜県" localSheetId="15">#REF!</definedName>
    <definedName name="岐阜県" localSheetId="11">#REF!</definedName>
    <definedName name="岐阜県" localSheetId="14">#REF!</definedName>
    <definedName name="岐阜県">市町村コード!$V$3:$V$44</definedName>
    <definedName name="宮崎県" localSheetId="15">#REF!</definedName>
    <definedName name="宮崎県" localSheetId="11">#REF!</definedName>
    <definedName name="宮崎県" localSheetId="14">#REF!</definedName>
    <definedName name="宮崎県">市町村コード!$AT$3:$AT$28</definedName>
    <definedName name="宮城県" localSheetId="15">#REF!</definedName>
    <definedName name="宮城県" localSheetId="11">#REF!</definedName>
    <definedName name="宮城県" localSheetId="14">#REF!</definedName>
    <definedName name="宮城県">市町村コード!$E$3:$E$41</definedName>
    <definedName name="京都府" localSheetId="15">#REF!</definedName>
    <definedName name="京都府" localSheetId="11">#REF!</definedName>
    <definedName name="京都府" localSheetId="14">#REF!</definedName>
    <definedName name="京都府">市町村コード!$AA$3:$AA$38</definedName>
    <definedName name="熊本県" localSheetId="15">#REF!</definedName>
    <definedName name="熊本県" localSheetId="11">#REF!</definedName>
    <definedName name="熊本県" localSheetId="14">#REF!</definedName>
    <definedName name="熊本県">市町村コード!$AR$3:$AR$51</definedName>
    <definedName name="群馬県" localSheetId="15">#REF!</definedName>
    <definedName name="群馬県" localSheetId="11">#REF!</definedName>
    <definedName name="群馬県" localSheetId="14">#REF!</definedName>
    <definedName name="群馬県">市町村コード!$K$3:$K$37</definedName>
    <definedName name="建築物の用途分類一覧" localSheetId="15">#REF!</definedName>
    <definedName name="建築物の用途分類一覧" localSheetId="13">#REF!</definedName>
    <definedName name="建築物の用途分類一覧" localSheetId="11">#REF!</definedName>
    <definedName name="建築物の用途分類一覧" localSheetId="14">#REF!</definedName>
    <definedName name="建築物の用途分類一覧">#REF!</definedName>
    <definedName name="広島県" localSheetId="15">#REF!</definedName>
    <definedName name="広島県" localSheetId="11">#REF!</definedName>
    <definedName name="広島県" localSheetId="14">#REF!</definedName>
    <definedName name="広島県">市町村コード!$AI$3:$AI$32</definedName>
    <definedName name="香川県" localSheetId="15">#REF!</definedName>
    <definedName name="香川県" localSheetId="11">#REF!</definedName>
    <definedName name="香川県" localSheetId="14">#REF!</definedName>
    <definedName name="香川県">市町村コード!$AL$3:$AL$19</definedName>
    <definedName name="高知県" localSheetId="15">#REF!</definedName>
    <definedName name="高知県" localSheetId="11">#REF!</definedName>
    <definedName name="高知県" localSheetId="14">#REF!</definedName>
    <definedName name="高知県">市町村コード!$AN$3:$AN$36</definedName>
    <definedName name="佐賀県" localSheetId="15">#REF!</definedName>
    <definedName name="佐賀県" localSheetId="11">#REF!</definedName>
    <definedName name="佐賀県" localSheetId="14">#REF!</definedName>
    <definedName name="佐賀県">市町村コード!$AP$3:$AP$22</definedName>
    <definedName name="埼玉県" localSheetId="15">#REF!</definedName>
    <definedName name="埼玉県" localSheetId="11">#REF!</definedName>
    <definedName name="埼玉県" localSheetId="14">#REF!</definedName>
    <definedName name="埼玉県">市町村コード!$L$3:$L$74</definedName>
    <definedName name="三重県" localSheetId="15">#REF!</definedName>
    <definedName name="三重県" localSheetId="11">#REF!</definedName>
    <definedName name="三重県" localSheetId="14">#REF!</definedName>
    <definedName name="三重県">市町村コード!$Y$3:$Y$31</definedName>
    <definedName name="山形県" localSheetId="15">#REF!</definedName>
    <definedName name="山形県" localSheetId="11">#REF!</definedName>
    <definedName name="山形県" localSheetId="14">#REF!</definedName>
    <definedName name="山形県">市町村コード!$G$3:$G$37</definedName>
    <definedName name="山口県" localSheetId="15">#REF!</definedName>
    <definedName name="山口県" localSheetId="11">#REF!</definedName>
    <definedName name="山口県" localSheetId="14">#REF!</definedName>
    <definedName name="山口県">市町村コード!$AJ$3:$AJ$21</definedName>
    <definedName name="山梨県" localSheetId="15">#REF!</definedName>
    <definedName name="山梨県" localSheetId="11">#REF!</definedName>
    <definedName name="山梨県" localSheetId="14">#REF!</definedName>
    <definedName name="山梨県">市町村コード!$T$3:$T$29</definedName>
    <definedName name="市町村コード" localSheetId="15">[1]市町村コード!$A$2:$A$1899</definedName>
    <definedName name="市町村コード" localSheetId="13">[1]市町村コード!$A$2:$A$1899</definedName>
    <definedName name="市町村コード" localSheetId="11">#REF!</definedName>
    <definedName name="市町村コード" localSheetId="14">[1]市町村コード!$A$2:$A$1899</definedName>
    <definedName name="市町村コード">[1]市町村コード!$A$2:$A$1899</definedName>
    <definedName name="滋賀県" localSheetId="15">#REF!</definedName>
    <definedName name="滋賀県" localSheetId="11">#REF!</definedName>
    <definedName name="滋賀県" localSheetId="14">#REF!</definedName>
    <definedName name="滋賀県">市町村コード!$Z$3:$Z$21</definedName>
    <definedName name="鹿児島県" localSheetId="15">#REF!</definedName>
    <definedName name="鹿児島県" localSheetId="11">#REF!</definedName>
    <definedName name="鹿児島県" localSheetId="14">#REF!</definedName>
    <definedName name="鹿児島県">市町村コード!$AU$3:$AU$45</definedName>
    <definedName name="秋田県" localSheetId="15">#REF!</definedName>
    <definedName name="秋田県" localSheetId="11">#REF!</definedName>
    <definedName name="秋田県" localSheetId="14">#REF!</definedName>
    <definedName name="秋田県">市町村コード!$F$3:$F$27</definedName>
    <definedName name="新潟県" localSheetId="15">#REF!</definedName>
    <definedName name="新潟県" localSheetId="11">#REF!</definedName>
    <definedName name="新潟県" localSheetId="14">#REF!</definedName>
    <definedName name="新潟県">市町村コード!$P$3:$P$39</definedName>
    <definedName name="神奈川県" localSheetId="15">#REF!</definedName>
    <definedName name="神奈川県" localSheetId="11">#REF!</definedName>
    <definedName name="神奈川県" localSheetId="14">#REF!</definedName>
    <definedName name="神奈川県">市町村コード!$O$3:$O$60</definedName>
    <definedName name="青森県" localSheetId="15">#REF!</definedName>
    <definedName name="青森県" localSheetId="11">#REF!</definedName>
    <definedName name="青森県" localSheetId="14">#REF!</definedName>
    <definedName name="青森県">市町村コード!$C$3:$C$42</definedName>
    <definedName name="静岡県" localSheetId="15">#REF!</definedName>
    <definedName name="静岡県" localSheetId="11">#REF!</definedName>
    <definedName name="静岡県" localSheetId="14">#REF!</definedName>
    <definedName name="静岡県">市町村コード!$W$3:$W$41</definedName>
    <definedName name="石川県" localSheetId="15">#REF!</definedName>
    <definedName name="石川県" localSheetId="11">#REF!</definedName>
    <definedName name="石川県" localSheetId="14">#REF!</definedName>
    <definedName name="石川県">市町村コード!$R$3:$R$21</definedName>
    <definedName name="千葉県" localSheetId="15">#REF!</definedName>
    <definedName name="千葉県" localSheetId="11">#REF!</definedName>
    <definedName name="千葉県" localSheetId="14">#REF!</definedName>
    <definedName name="千葉県">市町村コード!$M$3:$M$61</definedName>
    <definedName name="大阪府" localSheetId="15">#REF!</definedName>
    <definedName name="大阪府" localSheetId="11">#REF!</definedName>
    <definedName name="大阪府" localSheetId="14">#REF!</definedName>
    <definedName name="大阪府">市町村コード!$AB$3:$AB$74</definedName>
    <definedName name="大分県" localSheetId="15">#REF!</definedName>
    <definedName name="大分県" localSheetId="11">#REF!</definedName>
    <definedName name="大分県" localSheetId="14">#REF!</definedName>
    <definedName name="大分県">市町村コード!$AS$3:$AS$20</definedName>
    <definedName name="短時間" localSheetId="15">[1]使い方!#REF!</definedName>
    <definedName name="短時間" localSheetId="13">[1]使い方!#REF!</definedName>
    <definedName name="短時間" localSheetId="12">[1]使い方!#REF!</definedName>
    <definedName name="短時間" localSheetId="11">[1]使い方!#REF!</definedName>
    <definedName name="短時間" localSheetId="14">[1]使い方!#REF!</definedName>
    <definedName name="短時間">[1]使い方!#REF!</definedName>
    <definedName name="長崎県" localSheetId="15">#REF!</definedName>
    <definedName name="長崎県" localSheetId="11">#REF!</definedName>
    <definedName name="長崎県" localSheetId="14">#REF!</definedName>
    <definedName name="長崎県">市町村コード!$AQ$3:$AQ$23</definedName>
    <definedName name="長野県" localSheetId="15">#REF!</definedName>
    <definedName name="長野県" localSheetId="11">#REF!</definedName>
    <definedName name="長野県" localSheetId="14">#REF!</definedName>
    <definedName name="長野県">市町村コード!$U$3:$U$79</definedName>
    <definedName name="鳥取県" localSheetId="15">#REF!</definedName>
    <definedName name="鳥取県" localSheetId="11">#REF!</definedName>
    <definedName name="鳥取県" localSheetId="14">#REF!</definedName>
    <definedName name="鳥取県">市町村コード!$AF$3:$AF$21</definedName>
    <definedName name="島根県" localSheetId="15">#REF!</definedName>
    <definedName name="島根県" localSheetId="11">#REF!</definedName>
    <definedName name="島根県" localSheetId="14">#REF!</definedName>
    <definedName name="島根県">市町村コード!$AG$3:$AG$21</definedName>
    <definedName name="東京都" localSheetId="15">#REF!</definedName>
    <definedName name="東京都" localSheetId="11">#REF!</definedName>
    <definedName name="東京都" localSheetId="14">#REF!</definedName>
    <definedName name="東京都">市町村コード!$N$3:$N$64</definedName>
    <definedName name="徳島県" localSheetId="15">#REF!</definedName>
    <definedName name="徳島県" localSheetId="11">#REF!</definedName>
    <definedName name="徳島県" localSheetId="14">#REF!</definedName>
    <definedName name="徳島県">市町村コード!$AK$3:$AK$26</definedName>
    <definedName name="栃木県" localSheetId="15">#REF!</definedName>
    <definedName name="栃木県" localSheetId="11">#REF!</definedName>
    <definedName name="栃木県" localSheetId="14">#REF!</definedName>
    <definedName name="栃木県">市町村コード!$J$3:$J$27</definedName>
    <definedName name="奈良県" localSheetId="15">#REF!</definedName>
    <definedName name="奈良県" localSheetId="11">#REF!</definedName>
    <definedName name="奈良県" localSheetId="14">#REF!</definedName>
    <definedName name="奈良県">市町村コード!$AD$3:$AD$41</definedName>
    <definedName name="富山県" localSheetId="15">#REF!</definedName>
    <definedName name="富山県" localSheetId="11">#REF!</definedName>
    <definedName name="富山県" localSheetId="14">#REF!</definedName>
    <definedName name="富山県">市町村コード!$Q$3:$Q$17</definedName>
    <definedName name="福井県" localSheetId="15">#REF!</definedName>
    <definedName name="福井県" localSheetId="11">#REF!</definedName>
    <definedName name="福井県" localSheetId="14">#REF!</definedName>
    <definedName name="福井県">市町村コード!$S$3:$S$19</definedName>
    <definedName name="福岡県" localSheetId="15">#REF!</definedName>
    <definedName name="福岡県" localSheetId="11">#REF!</definedName>
    <definedName name="福岡県" localSheetId="14">#REF!</definedName>
    <definedName name="福岡県">市町村コード!$AO$3:$AO$74</definedName>
    <definedName name="福島県" localSheetId="15">#REF!</definedName>
    <definedName name="福島県" localSheetId="11">#REF!</definedName>
    <definedName name="福島県" localSheetId="14">#REF!</definedName>
    <definedName name="福島県">市町村コード!$H$3:$H$61</definedName>
    <definedName name="兵庫県" localSheetId="15">#REF!</definedName>
    <definedName name="兵庫県" localSheetId="11">#REF!</definedName>
    <definedName name="兵庫県" localSheetId="14">#REF!</definedName>
    <definedName name="兵庫県">市町村コード!$AC$3:$AC$51</definedName>
    <definedName name="北海道" localSheetId="15">#REF!</definedName>
    <definedName name="北海道" localSheetId="11">#REF!</definedName>
    <definedName name="北海道" localSheetId="14">#REF!</definedName>
    <definedName name="北海道">市町村コード!$B$3:$B$196</definedName>
    <definedName name="要望" localSheetId="15">[1]使い方!#REF!</definedName>
    <definedName name="要望" localSheetId="13">[1]使い方!#REF!</definedName>
    <definedName name="要望" localSheetId="12">[1]使い方!#REF!</definedName>
    <definedName name="要望" localSheetId="11">[1]使い方!#REF!</definedName>
    <definedName name="要望" localSheetId="14">[1]使い方!#REF!</definedName>
    <definedName name="要望">[1]使い方!#REF!</definedName>
    <definedName name="和歌山県" localSheetId="15">#REF!</definedName>
    <definedName name="和歌山県" localSheetId="11">#REF!</definedName>
    <definedName name="和歌山県" localSheetId="14">#REF!</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8" l="1"/>
  <c r="C6" i="26"/>
  <c r="C7" i="26"/>
  <c r="C8" i="26"/>
  <c r="C9" i="26"/>
  <c r="C10" i="26"/>
  <c r="F6" i="26"/>
  <c r="U6" i="26"/>
  <c r="F7" i="26"/>
  <c r="U7" i="26"/>
  <c r="F8" i="26"/>
  <c r="U8" i="26"/>
  <c r="F9" i="26"/>
  <c r="U9" i="26"/>
  <c r="F10" i="26"/>
  <c r="U10" i="26"/>
  <c r="C11" i="26"/>
  <c r="F11" i="26"/>
  <c r="U11" i="26"/>
  <c r="C12" i="26"/>
  <c r="F12" i="26"/>
  <c r="U12" i="26"/>
  <c r="C13" i="26"/>
  <c r="F13" i="26"/>
  <c r="U13" i="26"/>
  <c r="C14" i="26"/>
  <c r="F14" i="26"/>
  <c r="U14" i="26"/>
  <c r="C15" i="26"/>
  <c r="F15" i="26"/>
  <c r="U15" i="26"/>
  <c r="C16" i="26"/>
  <c r="F16" i="26"/>
  <c r="U16" i="26"/>
  <c r="C17" i="26"/>
  <c r="F17" i="26"/>
  <c r="U17" i="26"/>
  <c r="V6" i="26"/>
  <c r="C6" i="16"/>
  <c r="D6" i="16"/>
  <c r="P6" i="25"/>
  <c r="Q6" i="25"/>
  <c r="W6" i="25"/>
  <c r="P7" i="25"/>
  <c r="Q7" i="25"/>
  <c r="P8" i="25"/>
  <c r="Q8" i="25"/>
  <c r="P9" i="25"/>
  <c r="Q9" i="25"/>
  <c r="P10" i="25"/>
  <c r="Q10" i="25"/>
  <c r="P11" i="25"/>
  <c r="Q11" i="25"/>
  <c r="P12" i="25"/>
  <c r="Q12" i="25"/>
  <c r="P13" i="25"/>
  <c r="Q13" i="25"/>
  <c r="P14" i="25"/>
  <c r="Q14" i="25"/>
  <c r="P15" i="25"/>
  <c r="Q15" i="25"/>
  <c r="P16" i="25"/>
  <c r="Q16" i="25"/>
  <c r="P17" i="25"/>
  <c r="Q17" i="25"/>
  <c r="AE6" i="25"/>
  <c r="AM6" i="16"/>
  <c r="H6" i="16"/>
  <c r="W7" i="25"/>
  <c r="AE7" i="25"/>
  <c r="AM7" i="16"/>
  <c r="H7" i="16"/>
  <c r="W8" i="25"/>
  <c r="AE8" i="25"/>
  <c r="AM8" i="16"/>
  <c r="H8" i="16"/>
  <c r="W9" i="25"/>
  <c r="AE9" i="25"/>
  <c r="AM9" i="16"/>
  <c r="H9" i="16"/>
  <c r="J6" i="16"/>
  <c r="L6" i="16"/>
  <c r="M6" i="16"/>
  <c r="M6" i="17"/>
  <c r="V7" i="26"/>
  <c r="C7" i="16"/>
  <c r="D7" i="16"/>
  <c r="J7" i="16"/>
  <c r="L7" i="16"/>
  <c r="M7" i="16"/>
  <c r="M7" i="17"/>
  <c r="V8" i="26"/>
  <c r="C8" i="16"/>
  <c r="D8" i="16"/>
  <c r="J8" i="16"/>
  <c r="L8" i="16"/>
  <c r="M8" i="16"/>
  <c r="M8" i="17"/>
  <c r="V9" i="26"/>
  <c r="C9" i="16"/>
  <c r="D9" i="16"/>
  <c r="J9" i="16"/>
  <c r="L9" i="16"/>
  <c r="M9" i="16"/>
  <c r="M9" i="17"/>
  <c r="N6" i="16"/>
  <c r="N6" i="17"/>
  <c r="O6" i="16"/>
  <c r="O6" i="17"/>
  <c r="P6" i="16"/>
  <c r="P6" i="17"/>
  <c r="L6" i="17"/>
  <c r="I6" i="16"/>
  <c r="I6" i="17"/>
  <c r="V10" i="26"/>
  <c r="C10" i="16"/>
  <c r="D10" i="16"/>
  <c r="V14" i="26"/>
  <c r="C14" i="16"/>
  <c r="D14" i="16"/>
  <c r="V18" i="26"/>
  <c r="C18" i="16"/>
  <c r="D18" i="16"/>
  <c r="V22" i="26"/>
  <c r="C22" i="16"/>
  <c r="D22" i="16"/>
  <c r="V26" i="26"/>
  <c r="C26" i="16"/>
  <c r="D26" i="16"/>
  <c r="V30" i="26"/>
  <c r="C30" i="16"/>
  <c r="D30" i="16"/>
  <c r="V34" i="26"/>
  <c r="C34" i="16"/>
  <c r="D34" i="16"/>
  <c r="V38" i="26"/>
  <c r="C38" i="16"/>
  <c r="D38" i="16"/>
  <c r="V42" i="26"/>
  <c r="C42" i="16"/>
  <c r="D42" i="16"/>
  <c r="V46" i="26"/>
  <c r="C46" i="16"/>
  <c r="D46" i="16"/>
  <c r="V50" i="26"/>
  <c r="C50" i="16"/>
  <c r="D50" i="16"/>
  <c r="V54" i="26"/>
  <c r="C54" i="16"/>
  <c r="D54" i="16"/>
  <c r="V58" i="26"/>
  <c r="C58" i="16"/>
  <c r="D58" i="16"/>
  <c r="V62" i="26"/>
  <c r="C62" i="16"/>
  <c r="D62" i="16"/>
  <c r="E6" i="16"/>
  <c r="F6" i="16"/>
  <c r="R6" i="16"/>
  <c r="R6" i="17"/>
  <c r="T6" i="16"/>
  <c r="T6" i="17"/>
  <c r="U6" i="16"/>
  <c r="U6" i="17"/>
  <c r="V6" i="16"/>
  <c r="V6" i="17"/>
  <c r="D6" i="26"/>
  <c r="W6" i="26"/>
  <c r="W6" i="16"/>
  <c r="W6" i="17"/>
  <c r="X6" i="26"/>
  <c r="X6" i="16"/>
  <c r="X6" i="17"/>
  <c r="Y6" i="26"/>
  <c r="Y6" i="16"/>
  <c r="Y6" i="17"/>
  <c r="G6" i="26"/>
  <c r="Z6" i="26"/>
  <c r="Z6" i="16"/>
  <c r="Z6" i="17"/>
  <c r="H6" i="26"/>
  <c r="AA6" i="26"/>
  <c r="AA6" i="16"/>
  <c r="AA6" i="17"/>
  <c r="I6" i="26"/>
  <c r="AB6" i="26"/>
  <c r="AB6" i="16"/>
  <c r="AB6" i="17"/>
  <c r="J6" i="26"/>
  <c r="AC6" i="26"/>
  <c r="AC6" i="16"/>
  <c r="AC6" i="17"/>
  <c r="K6" i="26"/>
  <c r="AD6" i="26"/>
  <c r="AD6" i="16"/>
  <c r="AD6" i="17"/>
  <c r="L6" i="26"/>
  <c r="AE6" i="26"/>
  <c r="AE6" i="16"/>
  <c r="AE6" i="17"/>
  <c r="M6" i="26"/>
  <c r="AF6" i="26"/>
  <c r="AF6" i="16"/>
  <c r="AF6" i="17"/>
  <c r="AG6" i="16"/>
  <c r="AG6" i="17"/>
  <c r="R6" i="25"/>
  <c r="Z6" i="25"/>
  <c r="AH6" i="16"/>
  <c r="AH6" i="17"/>
  <c r="S6" i="25"/>
  <c r="AA6" i="25"/>
  <c r="AI6" i="16"/>
  <c r="AI6" i="17"/>
  <c r="T6" i="25"/>
  <c r="AB6" i="25"/>
  <c r="AJ6" i="16"/>
  <c r="AJ6" i="17"/>
  <c r="U6" i="25"/>
  <c r="AC6" i="25"/>
  <c r="AK6" i="16"/>
  <c r="AK6" i="17"/>
  <c r="V6" i="25"/>
  <c r="AD6" i="25"/>
  <c r="AL6" i="16"/>
  <c r="AL6" i="17"/>
  <c r="AP6" i="16"/>
  <c r="AP6" i="17"/>
  <c r="AQ6" i="16"/>
  <c r="AQ6" i="17"/>
  <c r="AR6" i="16"/>
  <c r="AR6" i="17"/>
  <c r="N7" i="17"/>
  <c r="O7" i="17"/>
  <c r="P7" i="17"/>
  <c r="L7" i="17"/>
  <c r="I7" i="16"/>
  <c r="I7" i="17"/>
  <c r="E7" i="16"/>
  <c r="F7" i="16"/>
  <c r="R7" i="16"/>
  <c r="R7" i="17"/>
  <c r="T7" i="17"/>
  <c r="U7" i="17"/>
  <c r="V7" i="17"/>
  <c r="W7" i="17"/>
  <c r="X7" i="17"/>
  <c r="Y7" i="17"/>
  <c r="Z7" i="17"/>
  <c r="AA7" i="17"/>
  <c r="AB7" i="17"/>
  <c r="AC7" i="17"/>
  <c r="AD7" i="17"/>
  <c r="AE7" i="17"/>
  <c r="AF7" i="17"/>
  <c r="AG7" i="17"/>
  <c r="Z7" i="25"/>
  <c r="AH7" i="16"/>
  <c r="AH7" i="17"/>
  <c r="AA7" i="25"/>
  <c r="AI7" i="16"/>
  <c r="AI7" i="17"/>
  <c r="T7" i="25"/>
  <c r="AB7" i="25"/>
  <c r="AJ7" i="16"/>
  <c r="AJ7" i="17"/>
  <c r="U7" i="25"/>
  <c r="AC7" i="25"/>
  <c r="AK7" i="16"/>
  <c r="AK7" i="17"/>
  <c r="V7" i="25"/>
  <c r="AD7" i="25"/>
  <c r="AL7" i="16"/>
  <c r="AL7" i="17"/>
  <c r="T7" i="16"/>
  <c r="AR7" i="16"/>
  <c r="AR7" i="17"/>
  <c r="N8" i="17"/>
  <c r="O8" i="17"/>
  <c r="P8" i="17"/>
  <c r="L8" i="17"/>
  <c r="I8" i="16"/>
  <c r="I8" i="17"/>
  <c r="E8" i="16"/>
  <c r="F8" i="16"/>
  <c r="R8" i="16"/>
  <c r="R8" i="17"/>
  <c r="T8" i="17"/>
  <c r="U8" i="17"/>
  <c r="V8" i="17"/>
  <c r="W8" i="17"/>
  <c r="X8" i="17"/>
  <c r="Y8" i="17"/>
  <c r="Z8" i="17"/>
  <c r="AA8" i="17"/>
  <c r="AB8" i="17"/>
  <c r="AC8" i="17"/>
  <c r="AD8" i="17"/>
  <c r="AE8" i="17"/>
  <c r="AF8" i="17"/>
  <c r="AG8" i="17"/>
  <c r="Z8" i="25"/>
  <c r="AH8" i="16"/>
  <c r="AH8" i="17"/>
  <c r="AA8" i="25"/>
  <c r="AI8" i="16"/>
  <c r="AI8" i="17"/>
  <c r="T8" i="25"/>
  <c r="AB8" i="25"/>
  <c r="AJ8" i="16"/>
  <c r="AJ8" i="17"/>
  <c r="U8" i="25"/>
  <c r="AC8" i="25"/>
  <c r="AK8" i="16"/>
  <c r="AK8" i="17"/>
  <c r="V8" i="25"/>
  <c r="AD8" i="25"/>
  <c r="AL8" i="16"/>
  <c r="AL8" i="17"/>
  <c r="T8" i="16"/>
  <c r="AR8" i="16"/>
  <c r="AR8" i="17"/>
  <c r="N9" i="17"/>
  <c r="O9" i="17"/>
  <c r="P9" i="17"/>
  <c r="L9" i="17"/>
  <c r="I9" i="16"/>
  <c r="I9" i="17"/>
  <c r="R9" i="17"/>
  <c r="T9" i="17"/>
  <c r="U9" i="17"/>
  <c r="V9" i="17"/>
  <c r="W9" i="17"/>
  <c r="X9" i="17"/>
  <c r="Y9" i="17"/>
  <c r="Z9" i="17"/>
  <c r="AA9" i="17"/>
  <c r="AB9" i="17"/>
  <c r="AC9" i="17"/>
  <c r="AD9" i="17"/>
  <c r="AE9" i="17"/>
  <c r="AF9" i="17"/>
  <c r="AG9" i="17"/>
  <c r="AH9" i="17"/>
  <c r="AI9" i="17"/>
  <c r="AJ9" i="17"/>
  <c r="AK9" i="17"/>
  <c r="AL9" i="17"/>
  <c r="AR9" i="17"/>
  <c r="AE10" i="25"/>
  <c r="AM10" i="16"/>
  <c r="H10" i="16"/>
  <c r="AE11" i="25"/>
  <c r="AM11" i="16"/>
  <c r="H11" i="16"/>
  <c r="AE12" i="25"/>
  <c r="AM12" i="16"/>
  <c r="H12" i="16"/>
  <c r="AE13" i="25"/>
  <c r="AM13" i="16"/>
  <c r="H13" i="16"/>
  <c r="J10" i="16"/>
  <c r="L10" i="16"/>
  <c r="M10" i="16"/>
  <c r="M10" i="17"/>
  <c r="L10" i="17"/>
  <c r="I10" i="16"/>
  <c r="I10" i="17"/>
  <c r="R10" i="17"/>
  <c r="T10" i="17"/>
  <c r="U10" i="17"/>
  <c r="V10" i="17"/>
  <c r="W10" i="17"/>
  <c r="X10" i="17"/>
  <c r="Y10" i="17"/>
  <c r="Z10" i="17"/>
  <c r="AA10" i="17"/>
  <c r="AB10" i="17"/>
  <c r="AC10" i="17"/>
  <c r="AD10" i="17"/>
  <c r="AE10" i="17"/>
  <c r="AF10" i="17"/>
  <c r="AH10" i="17"/>
  <c r="AI10" i="17"/>
  <c r="AJ10" i="17"/>
  <c r="AK10" i="17"/>
  <c r="AL10" i="17"/>
  <c r="AR10" i="17"/>
  <c r="V11" i="26"/>
  <c r="C11" i="16"/>
  <c r="D11" i="16"/>
  <c r="J11" i="16"/>
  <c r="L11" i="16"/>
  <c r="M11" i="16"/>
  <c r="M11" i="17"/>
  <c r="L11" i="17"/>
  <c r="I11" i="16"/>
  <c r="I11" i="17"/>
  <c r="R11" i="17"/>
  <c r="T11" i="17"/>
  <c r="U11" i="17"/>
  <c r="V11" i="17"/>
  <c r="W11" i="17"/>
  <c r="X11" i="17"/>
  <c r="Y11" i="17"/>
  <c r="Z11" i="17"/>
  <c r="AA11" i="17"/>
  <c r="AB11" i="17"/>
  <c r="AC11" i="17"/>
  <c r="AD11" i="17"/>
  <c r="AE11" i="17"/>
  <c r="AF11" i="17"/>
  <c r="AH11" i="17"/>
  <c r="AI11" i="17"/>
  <c r="AJ11" i="17"/>
  <c r="AK11" i="17"/>
  <c r="AL11" i="17"/>
  <c r="AR11" i="17"/>
  <c r="V12" i="26"/>
  <c r="C12" i="16"/>
  <c r="D12" i="16"/>
  <c r="J12" i="16"/>
  <c r="L12" i="16"/>
  <c r="M12" i="16"/>
  <c r="M12" i="17"/>
  <c r="L12" i="17"/>
  <c r="I12" i="16"/>
  <c r="I12" i="17"/>
  <c r="R12" i="17"/>
  <c r="T12" i="17"/>
  <c r="U12" i="17"/>
  <c r="V12" i="17"/>
  <c r="W12" i="17"/>
  <c r="X12" i="17"/>
  <c r="Y12" i="17"/>
  <c r="Z12" i="17"/>
  <c r="AA12" i="17"/>
  <c r="AB12" i="17"/>
  <c r="AC12" i="17"/>
  <c r="AD12" i="17"/>
  <c r="AE12" i="17"/>
  <c r="AF12" i="17"/>
  <c r="AH12" i="17"/>
  <c r="AI12" i="17"/>
  <c r="AJ12" i="17"/>
  <c r="AK12" i="17"/>
  <c r="AL12" i="17"/>
  <c r="AR12" i="17"/>
  <c r="V13" i="26"/>
  <c r="C13" i="16"/>
  <c r="D13" i="16"/>
  <c r="J13" i="16"/>
  <c r="L13" i="16"/>
  <c r="M13" i="16"/>
  <c r="M13" i="17"/>
  <c r="L13" i="17"/>
  <c r="I13" i="16"/>
  <c r="I13" i="17"/>
  <c r="R13" i="17"/>
  <c r="T13" i="17"/>
  <c r="U13" i="17"/>
  <c r="V13" i="17"/>
  <c r="W13" i="17"/>
  <c r="X13" i="17"/>
  <c r="Y13" i="17"/>
  <c r="Z13" i="17"/>
  <c r="AA13" i="17"/>
  <c r="AB13" i="17"/>
  <c r="AC13" i="17"/>
  <c r="AD13" i="17"/>
  <c r="AE13" i="17"/>
  <c r="AF13" i="17"/>
  <c r="AH13" i="17"/>
  <c r="AI13" i="17"/>
  <c r="AJ13" i="17"/>
  <c r="AK13" i="17"/>
  <c r="AL13" i="17"/>
  <c r="AR13" i="17"/>
  <c r="AE14" i="25"/>
  <c r="AM14" i="16"/>
  <c r="H14" i="16"/>
  <c r="AE15" i="25"/>
  <c r="AM15" i="16"/>
  <c r="H15" i="16"/>
  <c r="AE16" i="25"/>
  <c r="AM16" i="16"/>
  <c r="H16" i="16"/>
  <c r="AE17" i="25"/>
  <c r="AM17" i="16"/>
  <c r="H17" i="16"/>
  <c r="J14" i="16"/>
  <c r="L14" i="16"/>
  <c r="M14" i="16"/>
  <c r="M14" i="17"/>
  <c r="L14" i="17"/>
  <c r="I14" i="16"/>
  <c r="I14" i="17"/>
  <c r="R14" i="17"/>
  <c r="T14" i="17"/>
  <c r="U14" i="17"/>
  <c r="V14" i="17"/>
  <c r="W14" i="17"/>
  <c r="X14" i="17"/>
  <c r="Y14" i="17"/>
  <c r="Z14" i="17"/>
  <c r="AA14" i="17"/>
  <c r="AB14" i="17"/>
  <c r="AC14" i="17"/>
  <c r="AD14" i="17"/>
  <c r="AE14" i="17"/>
  <c r="AF14" i="17"/>
  <c r="AH14" i="17"/>
  <c r="AI14" i="17"/>
  <c r="AJ14" i="17"/>
  <c r="AK14" i="17"/>
  <c r="AL14" i="17"/>
  <c r="AR14" i="17"/>
  <c r="V15" i="26"/>
  <c r="C15" i="16"/>
  <c r="D15" i="16"/>
  <c r="J15" i="16"/>
  <c r="L15" i="16"/>
  <c r="M15" i="16"/>
  <c r="M15" i="17"/>
  <c r="L15" i="17"/>
  <c r="I15" i="16"/>
  <c r="I15" i="17"/>
  <c r="R15" i="17"/>
  <c r="T15" i="17"/>
  <c r="U15" i="17"/>
  <c r="V15" i="17"/>
  <c r="W15" i="17"/>
  <c r="X15" i="17"/>
  <c r="Y15" i="17"/>
  <c r="Z15" i="17"/>
  <c r="AA15" i="17"/>
  <c r="AB15" i="17"/>
  <c r="AC15" i="17"/>
  <c r="AD15" i="17"/>
  <c r="AE15" i="17"/>
  <c r="AF15" i="17"/>
  <c r="AH15" i="17"/>
  <c r="AI15" i="17"/>
  <c r="AJ15" i="17"/>
  <c r="AK15" i="17"/>
  <c r="AL15" i="17"/>
  <c r="AR15" i="17"/>
  <c r="V16" i="26"/>
  <c r="C16" i="16"/>
  <c r="D16" i="16"/>
  <c r="J16" i="16"/>
  <c r="L16" i="16"/>
  <c r="M16" i="16"/>
  <c r="M16" i="17"/>
  <c r="L16" i="17"/>
  <c r="I16" i="16"/>
  <c r="I16" i="17"/>
  <c r="R16" i="17"/>
  <c r="T16" i="17"/>
  <c r="U16" i="17"/>
  <c r="V16" i="17"/>
  <c r="W16" i="17"/>
  <c r="X16" i="17"/>
  <c r="Y16" i="17"/>
  <c r="Z16" i="17"/>
  <c r="AA16" i="17"/>
  <c r="AB16" i="17"/>
  <c r="AC16" i="17"/>
  <c r="AD16" i="17"/>
  <c r="AE16" i="17"/>
  <c r="AF16" i="17"/>
  <c r="AH16" i="17"/>
  <c r="AI16" i="17"/>
  <c r="AJ16" i="17"/>
  <c r="AK16" i="17"/>
  <c r="AL16" i="17"/>
  <c r="AR16" i="17"/>
  <c r="V17" i="26"/>
  <c r="C17" i="16"/>
  <c r="D17" i="16"/>
  <c r="J17" i="16"/>
  <c r="L17" i="16"/>
  <c r="M17" i="16"/>
  <c r="M17" i="17"/>
  <c r="L17" i="17"/>
  <c r="I17" i="16"/>
  <c r="I17" i="17"/>
  <c r="R17" i="17"/>
  <c r="T17" i="17"/>
  <c r="U17" i="17"/>
  <c r="V17" i="17"/>
  <c r="W17" i="17"/>
  <c r="X17" i="17"/>
  <c r="Y17" i="17"/>
  <c r="Z17" i="17"/>
  <c r="AA17" i="17"/>
  <c r="AB17" i="17"/>
  <c r="AC17" i="17"/>
  <c r="AD17" i="17"/>
  <c r="AE17" i="17"/>
  <c r="AF17" i="17"/>
  <c r="AH17" i="17"/>
  <c r="AI17" i="17"/>
  <c r="AJ17" i="17"/>
  <c r="AK17" i="17"/>
  <c r="AL17" i="17"/>
  <c r="AR17" i="17"/>
  <c r="AE18" i="25"/>
  <c r="AM18" i="16"/>
  <c r="H18" i="16"/>
  <c r="AE19" i="25"/>
  <c r="AM19" i="16"/>
  <c r="H19" i="16"/>
  <c r="AE20" i="25"/>
  <c r="AM20" i="16"/>
  <c r="H20" i="16"/>
  <c r="AE21" i="25"/>
  <c r="AM21" i="16"/>
  <c r="H21" i="16"/>
  <c r="J18" i="16"/>
  <c r="L18" i="16"/>
  <c r="M18" i="16"/>
  <c r="M18" i="17"/>
  <c r="L18" i="17"/>
  <c r="I18" i="16"/>
  <c r="I18" i="17"/>
  <c r="R18" i="17"/>
  <c r="T18" i="17"/>
  <c r="U18" i="17"/>
  <c r="V18" i="17"/>
  <c r="W18" i="17"/>
  <c r="X18" i="17"/>
  <c r="Y18" i="17"/>
  <c r="Z18" i="17"/>
  <c r="AA18" i="17"/>
  <c r="AB18" i="17"/>
  <c r="AC18" i="17"/>
  <c r="AD18" i="17"/>
  <c r="AE18" i="17"/>
  <c r="AF18" i="17"/>
  <c r="AH18" i="17"/>
  <c r="AI18" i="17"/>
  <c r="AJ18" i="17"/>
  <c r="AK18" i="17"/>
  <c r="AL18" i="17"/>
  <c r="AR18" i="17"/>
  <c r="V19" i="26"/>
  <c r="C19" i="16"/>
  <c r="D19" i="16"/>
  <c r="J19" i="16"/>
  <c r="L19" i="16"/>
  <c r="M19" i="16"/>
  <c r="M19" i="17"/>
  <c r="L19" i="17"/>
  <c r="I19" i="16"/>
  <c r="I19" i="17"/>
  <c r="R19" i="17"/>
  <c r="T19" i="17"/>
  <c r="U19" i="17"/>
  <c r="V19" i="17"/>
  <c r="W19" i="17"/>
  <c r="X19" i="17"/>
  <c r="Y19" i="17"/>
  <c r="Z19" i="17"/>
  <c r="AA19" i="17"/>
  <c r="AB19" i="17"/>
  <c r="AC19" i="17"/>
  <c r="AD19" i="17"/>
  <c r="AE19" i="17"/>
  <c r="AF19" i="17"/>
  <c r="AH19" i="17"/>
  <c r="AI19" i="17"/>
  <c r="AJ19" i="17"/>
  <c r="AK19" i="17"/>
  <c r="AL19" i="17"/>
  <c r="AR19" i="17"/>
  <c r="V20" i="26"/>
  <c r="C20" i="16"/>
  <c r="D20" i="16"/>
  <c r="J20" i="16"/>
  <c r="L20" i="16"/>
  <c r="M20" i="16"/>
  <c r="M20" i="17"/>
  <c r="L20" i="17"/>
  <c r="I20" i="16"/>
  <c r="I20" i="17"/>
  <c r="R20" i="17"/>
  <c r="T20" i="17"/>
  <c r="U20" i="17"/>
  <c r="V20" i="17"/>
  <c r="W20" i="17"/>
  <c r="X20" i="17"/>
  <c r="Y20" i="17"/>
  <c r="Z20" i="17"/>
  <c r="AA20" i="17"/>
  <c r="AB20" i="17"/>
  <c r="AC20" i="17"/>
  <c r="AD20" i="17"/>
  <c r="AE20" i="17"/>
  <c r="AF20" i="17"/>
  <c r="AH20" i="17"/>
  <c r="AI20" i="17"/>
  <c r="AJ20" i="17"/>
  <c r="AK20" i="17"/>
  <c r="AL20" i="17"/>
  <c r="AR20" i="17"/>
  <c r="V21" i="26"/>
  <c r="C21" i="16"/>
  <c r="D21" i="16"/>
  <c r="J21" i="16"/>
  <c r="L21" i="16"/>
  <c r="M21" i="16"/>
  <c r="M21" i="17"/>
  <c r="L21" i="17"/>
  <c r="I21" i="16"/>
  <c r="I21" i="17"/>
  <c r="R21" i="17"/>
  <c r="T21" i="17"/>
  <c r="U21" i="17"/>
  <c r="V21" i="17"/>
  <c r="W21" i="17"/>
  <c r="X21" i="17"/>
  <c r="Y21" i="17"/>
  <c r="Z21" i="17"/>
  <c r="AA21" i="17"/>
  <c r="AB21" i="17"/>
  <c r="AC21" i="17"/>
  <c r="AD21" i="17"/>
  <c r="AE21" i="17"/>
  <c r="AF21" i="17"/>
  <c r="AH21" i="17"/>
  <c r="AI21" i="17"/>
  <c r="AJ21" i="17"/>
  <c r="AK21" i="17"/>
  <c r="AL21" i="17"/>
  <c r="AR21" i="17"/>
  <c r="AE22" i="25"/>
  <c r="AM22" i="16"/>
  <c r="H22" i="16"/>
  <c r="AE23" i="25"/>
  <c r="AM23" i="16"/>
  <c r="H23" i="16"/>
  <c r="AE24" i="25"/>
  <c r="AM24" i="16"/>
  <c r="H24" i="16"/>
  <c r="AE25" i="25"/>
  <c r="AM25" i="16"/>
  <c r="H25" i="16"/>
  <c r="J22" i="16"/>
  <c r="L22" i="16"/>
  <c r="M22" i="16"/>
  <c r="M22" i="17"/>
  <c r="L22" i="17"/>
  <c r="I22" i="16"/>
  <c r="I22" i="17"/>
  <c r="R22" i="17"/>
  <c r="T22" i="17"/>
  <c r="U22" i="17"/>
  <c r="V22" i="17"/>
  <c r="W22" i="17"/>
  <c r="X22" i="17"/>
  <c r="Y22" i="17"/>
  <c r="Z22" i="17"/>
  <c r="AA22" i="17"/>
  <c r="AB22" i="17"/>
  <c r="AC22" i="17"/>
  <c r="AD22" i="17"/>
  <c r="AE22" i="17"/>
  <c r="AF22" i="17"/>
  <c r="AH22" i="17"/>
  <c r="AI22" i="17"/>
  <c r="AJ22" i="17"/>
  <c r="AK22" i="17"/>
  <c r="AL22" i="17"/>
  <c r="AR22" i="17"/>
  <c r="V23" i="26"/>
  <c r="C23" i="16"/>
  <c r="D23" i="16"/>
  <c r="J23" i="16"/>
  <c r="L23" i="16"/>
  <c r="M23" i="16"/>
  <c r="M23" i="17"/>
  <c r="L23" i="17"/>
  <c r="I23" i="16"/>
  <c r="I23" i="17"/>
  <c r="R23" i="17"/>
  <c r="T23" i="17"/>
  <c r="U23" i="17"/>
  <c r="V23" i="17"/>
  <c r="W23" i="17"/>
  <c r="X23" i="17"/>
  <c r="Y23" i="17"/>
  <c r="Z23" i="17"/>
  <c r="AA23" i="17"/>
  <c r="AB23" i="17"/>
  <c r="AC23" i="17"/>
  <c r="AD23" i="17"/>
  <c r="AE23" i="17"/>
  <c r="AF23" i="17"/>
  <c r="AH23" i="17"/>
  <c r="AI23" i="17"/>
  <c r="AJ23" i="17"/>
  <c r="AK23" i="17"/>
  <c r="AL23" i="17"/>
  <c r="AR23" i="17"/>
  <c r="V24" i="26"/>
  <c r="C24" i="16"/>
  <c r="D24" i="16"/>
  <c r="J24" i="16"/>
  <c r="L24" i="16"/>
  <c r="M24" i="16"/>
  <c r="M24" i="17"/>
  <c r="L24" i="17"/>
  <c r="I24" i="16"/>
  <c r="I24" i="17"/>
  <c r="R24" i="17"/>
  <c r="T24" i="17"/>
  <c r="U24" i="17"/>
  <c r="V24" i="17"/>
  <c r="W24" i="17"/>
  <c r="X24" i="17"/>
  <c r="Y24" i="17"/>
  <c r="Z24" i="17"/>
  <c r="AA24" i="17"/>
  <c r="AB24" i="17"/>
  <c r="AC24" i="17"/>
  <c r="AD24" i="17"/>
  <c r="AE24" i="17"/>
  <c r="AF24" i="17"/>
  <c r="AH24" i="17"/>
  <c r="AI24" i="17"/>
  <c r="AJ24" i="17"/>
  <c r="AK24" i="17"/>
  <c r="AL24" i="17"/>
  <c r="AR24" i="17"/>
  <c r="V25" i="26"/>
  <c r="C25" i="16"/>
  <c r="D25" i="16"/>
  <c r="J25" i="16"/>
  <c r="L25" i="16"/>
  <c r="M25" i="16"/>
  <c r="M25" i="17"/>
  <c r="L25" i="17"/>
  <c r="I25" i="16"/>
  <c r="I25" i="17"/>
  <c r="R25" i="17"/>
  <c r="T25" i="17"/>
  <c r="U25" i="17"/>
  <c r="V25" i="17"/>
  <c r="W25" i="17"/>
  <c r="X25" i="17"/>
  <c r="Y25" i="17"/>
  <c r="Z25" i="17"/>
  <c r="AA25" i="17"/>
  <c r="AB25" i="17"/>
  <c r="AC25" i="17"/>
  <c r="AD25" i="17"/>
  <c r="AE25" i="17"/>
  <c r="AF25" i="17"/>
  <c r="AH25" i="17"/>
  <c r="AI25" i="17"/>
  <c r="AJ25" i="17"/>
  <c r="AK25" i="17"/>
  <c r="AL25" i="17"/>
  <c r="AR25" i="17"/>
  <c r="AE26" i="25"/>
  <c r="AM26" i="16"/>
  <c r="H26" i="16"/>
  <c r="AE27" i="25"/>
  <c r="AM27" i="16"/>
  <c r="H27" i="16"/>
  <c r="AE28" i="25"/>
  <c r="AM28" i="16"/>
  <c r="H28" i="16"/>
  <c r="AE29" i="25"/>
  <c r="AM29" i="16"/>
  <c r="H29" i="16"/>
  <c r="J26" i="16"/>
  <c r="L26" i="16"/>
  <c r="M26" i="16"/>
  <c r="M26" i="17"/>
  <c r="L26" i="17"/>
  <c r="I26" i="16"/>
  <c r="I26" i="17"/>
  <c r="R26" i="17"/>
  <c r="T26" i="17"/>
  <c r="U26" i="17"/>
  <c r="V26" i="17"/>
  <c r="W26" i="17"/>
  <c r="X26" i="17"/>
  <c r="Y26" i="17"/>
  <c r="Z26" i="17"/>
  <c r="AA26" i="17"/>
  <c r="AB26" i="17"/>
  <c r="AC26" i="17"/>
  <c r="AD26" i="17"/>
  <c r="AE26" i="17"/>
  <c r="AF26" i="17"/>
  <c r="AH26" i="17"/>
  <c r="AI26" i="17"/>
  <c r="AJ26" i="17"/>
  <c r="AK26" i="17"/>
  <c r="AL26" i="17"/>
  <c r="AR26" i="17"/>
  <c r="V27" i="26"/>
  <c r="C27" i="16"/>
  <c r="D27" i="16"/>
  <c r="J27" i="16"/>
  <c r="L27" i="16"/>
  <c r="M27" i="16"/>
  <c r="M27" i="17"/>
  <c r="L27" i="17"/>
  <c r="I27" i="16"/>
  <c r="I27" i="17"/>
  <c r="R27" i="17"/>
  <c r="T27" i="17"/>
  <c r="U27" i="17"/>
  <c r="V27" i="17"/>
  <c r="W27" i="17"/>
  <c r="X27" i="17"/>
  <c r="Y27" i="17"/>
  <c r="Z27" i="17"/>
  <c r="AA27" i="17"/>
  <c r="AB27" i="17"/>
  <c r="AC27" i="17"/>
  <c r="AD27" i="17"/>
  <c r="AE27" i="17"/>
  <c r="AF27" i="17"/>
  <c r="AH27" i="17"/>
  <c r="AI27" i="17"/>
  <c r="AJ27" i="17"/>
  <c r="AK27" i="17"/>
  <c r="AL27" i="17"/>
  <c r="AR27" i="17"/>
  <c r="V28" i="26"/>
  <c r="C28" i="16"/>
  <c r="D28" i="16"/>
  <c r="J28" i="16"/>
  <c r="L28" i="16"/>
  <c r="M28" i="16"/>
  <c r="M28" i="17"/>
  <c r="L28" i="17"/>
  <c r="I28" i="16"/>
  <c r="I28" i="17"/>
  <c r="R28" i="17"/>
  <c r="T28" i="17"/>
  <c r="U28" i="17"/>
  <c r="V28" i="17"/>
  <c r="W28" i="17"/>
  <c r="X28" i="17"/>
  <c r="Y28" i="17"/>
  <c r="Z28" i="17"/>
  <c r="AA28" i="17"/>
  <c r="AB28" i="17"/>
  <c r="AC28" i="17"/>
  <c r="AD28" i="17"/>
  <c r="AE28" i="17"/>
  <c r="AF28" i="17"/>
  <c r="AH28" i="17"/>
  <c r="AI28" i="17"/>
  <c r="AJ28" i="17"/>
  <c r="AK28" i="17"/>
  <c r="AL28" i="17"/>
  <c r="AR28" i="17"/>
  <c r="V29" i="26"/>
  <c r="C29" i="16"/>
  <c r="D29" i="16"/>
  <c r="J29" i="16"/>
  <c r="L29" i="16"/>
  <c r="M29" i="16"/>
  <c r="M29" i="17"/>
  <c r="L29" i="17"/>
  <c r="I29" i="16"/>
  <c r="I29" i="17"/>
  <c r="R29" i="17"/>
  <c r="T29" i="17"/>
  <c r="U29" i="17"/>
  <c r="V29" i="17"/>
  <c r="W29" i="17"/>
  <c r="X29" i="17"/>
  <c r="Y29" i="17"/>
  <c r="Z29" i="17"/>
  <c r="AA29" i="17"/>
  <c r="AB29" i="17"/>
  <c r="AC29" i="17"/>
  <c r="AD29" i="17"/>
  <c r="AE29" i="17"/>
  <c r="AF29" i="17"/>
  <c r="AH29" i="17"/>
  <c r="AI29" i="17"/>
  <c r="AJ29" i="17"/>
  <c r="AK29" i="17"/>
  <c r="AL29" i="17"/>
  <c r="AR29" i="17"/>
  <c r="AE30" i="25"/>
  <c r="AM30" i="16"/>
  <c r="H30" i="16"/>
  <c r="AE31" i="25"/>
  <c r="AM31" i="16"/>
  <c r="H31" i="16"/>
  <c r="AE32" i="25"/>
  <c r="AM32" i="16"/>
  <c r="H32" i="16"/>
  <c r="AE33" i="25"/>
  <c r="AM33" i="16"/>
  <c r="H33" i="16"/>
  <c r="J30" i="16"/>
  <c r="L30" i="16"/>
  <c r="M30" i="16"/>
  <c r="M30" i="17"/>
  <c r="L30" i="17"/>
  <c r="I30" i="16"/>
  <c r="I30" i="17"/>
  <c r="R30" i="17"/>
  <c r="T30" i="17"/>
  <c r="U30" i="17"/>
  <c r="V30" i="17"/>
  <c r="W30" i="17"/>
  <c r="X30" i="17"/>
  <c r="Y30" i="17"/>
  <c r="Z30" i="17"/>
  <c r="AA30" i="17"/>
  <c r="AB30" i="17"/>
  <c r="AC30" i="17"/>
  <c r="AD30" i="17"/>
  <c r="AE30" i="17"/>
  <c r="AF30" i="17"/>
  <c r="AH30" i="17"/>
  <c r="AI30" i="17"/>
  <c r="AJ30" i="17"/>
  <c r="AK30" i="17"/>
  <c r="AL30" i="17"/>
  <c r="AR30" i="17"/>
  <c r="V31" i="26"/>
  <c r="C31" i="16"/>
  <c r="D31" i="16"/>
  <c r="J31" i="16"/>
  <c r="L31" i="16"/>
  <c r="M31" i="16"/>
  <c r="M31" i="17"/>
  <c r="L31" i="17"/>
  <c r="I31" i="16"/>
  <c r="I31" i="17"/>
  <c r="R31" i="17"/>
  <c r="T31" i="17"/>
  <c r="U31" i="17"/>
  <c r="V31" i="17"/>
  <c r="W31" i="17"/>
  <c r="X31" i="17"/>
  <c r="Y31" i="17"/>
  <c r="Z31" i="17"/>
  <c r="AA31" i="17"/>
  <c r="AB31" i="17"/>
  <c r="AC31" i="17"/>
  <c r="AD31" i="17"/>
  <c r="AE31" i="17"/>
  <c r="AF31" i="17"/>
  <c r="AH31" i="17"/>
  <c r="AI31" i="17"/>
  <c r="AJ31" i="17"/>
  <c r="AK31" i="17"/>
  <c r="AL31" i="17"/>
  <c r="AR31" i="17"/>
  <c r="V32" i="26"/>
  <c r="C32" i="16"/>
  <c r="D32" i="16"/>
  <c r="J32" i="16"/>
  <c r="L32" i="16"/>
  <c r="M32" i="16"/>
  <c r="M32" i="17"/>
  <c r="L32" i="17"/>
  <c r="I32" i="16"/>
  <c r="I32" i="17"/>
  <c r="R32" i="17"/>
  <c r="T32" i="17"/>
  <c r="U32" i="17"/>
  <c r="V32" i="17"/>
  <c r="W32" i="17"/>
  <c r="X32" i="17"/>
  <c r="Y32" i="17"/>
  <c r="Z32" i="17"/>
  <c r="AA32" i="17"/>
  <c r="AB32" i="17"/>
  <c r="AC32" i="17"/>
  <c r="AD32" i="17"/>
  <c r="AE32" i="17"/>
  <c r="AF32" i="17"/>
  <c r="AH32" i="17"/>
  <c r="AI32" i="17"/>
  <c r="AJ32" i="17"/>
  <c r="AK32" i="17"/>
  <c r="AL32" i="17"/>
  <c r="AR32" i="17"/>
  <c r="V33" i="26"/>
  <c r="C33" i="16"/>
  <c r="D33" i="16"/>
  <c r="J33" i="16"/>
  <c r="L33" i="16"/>
  <c r="M33" i="16"/>
  <c r="M33" i="17"/>
  <c r="L33" i="17"/>
  <c r="I33" i="16"/>
  <c r="I33" i="17"/>
  <c r="R33" i="17"/>
  <c r="T33" i="17"/>
  <c r="U33" i="17"/>
  <c r="V33" i="17"/>
  <c r="W33" i="17"/>
  <c r="X33" i="17"/>
  <c r="Y33" i="17"/>
  <c r="Z33" i="17"/>
  <c r="AA33" i="17"/>
  <c r="AB33" i="17"/>
  <c r="AC33" i="17"/>
  <c r="AD33" i="17"/>
  <c r="AE33" i="17"/>
  <c r="AF33" i="17"/>
  <c r="AH33" i="17"/>
  <c r="AI33" i="17"/>
  <c r="AJ33" i="17"/>
  <c r="AK33" i="17"/>
  <c r="AL33" i="17"/>
  <c r="AR33" i="17"/>
  <c r="AE34" i="25"/>
  <c r="AM34" i="16"/>
  <c r="H34" i="16"/>
  <c r="AE35" i="25"/>
  <c r="AM35" i="16"/>
  <c r="H35" i="16"/>
  <c r="AE36" i="25"/>
  <c r="AM36" i="16"/>
  <c r="H36" i="16"/>
  <c r="AE37" i="25"/>
  <c r="AM37" i="16"/>
  <c r="H37" i="16"/>
  <c r="J34" i="16"/>
  <c r="L34" i="16"/>
  <c r="M34" i="16"/>
  <c r="M34" i="17"/>
  <c r="L34" i="17"/>
  <c r="I34" i="16"/>
  <c r="I34" i="17"/>
  <c r="R34" i="17"/>
  <c r="T34" i="17"/>
  <c r="U34" i="17"/>
  <c r="V34" i="17"/>
  <c r="W34" i="17"/>
  <c r="X34" i="17"/>
  <c r="Y34" i="17"/>
  <c r="Z34" i="17"/>
  <c r="AA34" i="17"/>
  <c r="AB34" i="17"/>
  <c r="AC34" i="17"/>
  <c r="AD34" i="17"/>
  <c r="AE34" i="17"/>
  <c r="AF34" i="17"/>
  <c r="AH34" i="17"/>
  <c r="AI34" i="17"/>
  <c r="AJ34" i="17"/>
  <c r="AK34" i="17"/>
  <c r="AL34" i="17"/>
  <c r="AR34" i="17"/>
  <c r="V35" i="26"/>
  <c r="C35" i="16"/>
  <c r="D35" i="16"/>
  <c r="J35" i="16"/>
  <c r="L35" i="16"/>
  <c r="M35" i="16"/>
  <c r="M35" i="17"/>
  <c r="L35" i="17"/>
  <c r="I35" i="16"/>
  <c r="I35" i="17"/>
  <c r="R35" i="17"/>
  <c r="T35" i="17"/>
  <c r="U35" i="17"/>
  <c r="V35" i="17"/>
  <c r="W35" i="17"/>
  <c r="X35" i="17"/>
  <c r="Y35" i="17"/>
  <c r="Z35" i="17"/>
  <c r="AA35" i="17"/>
  <c r="AB35" i="17"/>
  <c r="AC35" i="17"/>
  <c r="AD35" i="17"/>
  <c r="AE35" i="17"/>
  <c r="AF35" i="17"/>
  <c r="AH35" i="17"/>
  <c r="AI35" i="17"/>
  <c r="AJ35" i="17"/>
  <c r="AK35" i="17"/>
  <c r="AL35" i="17"/>
  <c r="AR35" i="17"/>
  <c r="V36" i="26"/>
  <c r="C36" i="16"/>
  <c r="D36" i="16"/>
  <c r="J36" i="16"/>
  <c r="L36" i="16"/>
  <c r="M36" i="16"/>
  <c r="M36" i="17"/>
  <c r="L36" i="17"/>
  <c r="I36" i="16"/>
  <c r="I36" i="17"/>
  <c r="R36" i="17"/>
  <c r="T36" i="17"/>
  <c r="U36" i="17"/>
  <c r="V36" i="17"/>
  <c r="W36" i="17"/>
  <c r="X36" i="17"/>
  <c r="Y36" i="17"/>
  <c r="Z36" i="17"/>
  <c r="AA36" i="17"/>
  <c r="AB36" i="17"/>
  <c r="AC36" i="17"/>
  <c r="AD36" i="17"/>
  <c r="AE36" i="17"/>
  <c r="AF36" i="17"/>
  <c r="AH36" i="17"/>
  <c r="AI36" i="17"/>
  <c r="AJ36" i="17"/>
  <c r="AK36" i="17"/>
  <c r="AL36" i="17"/>
  <c r="AR36" i="17"/>
  <c r="V37" i="26"/>
  <c r="C37" i="16"/>
  <c r="D37" i="16"/>
  <c r="J37" i="16"/>
  <c r="L37" i="16"/>
  <c r="M37" i="16"/>
  <c r="M37" i="17"/>
  <c r="L37" i="17"/>
  <c r="I37" i="16"/>
  <c r="I37" i="17"/>
  <c r="R37" i="17"/>
  <c r="T37" i="17"/>
  <c r="U37" i="17"/>
  <c r="V37" i="17"/>
  <c r="W37" i="17"/>
  <c r="X37" i="17"/>
  <c r="Y37" i="17"/>
  <c r="Z37" i="17"/>
  <c r="AA37" i="17"/>
  <c r="AB37" i="17"/>
  <c r="AC37" i="17"/>
  <c r="AD37" i="17"/>
  <c r="AE37" i="17"/>
  <c r="AF37" i="17"/>
  <c r="AH37" i="17"/>
  <c r="AI37" i="17"/>
  <c r="AJ37" i="17"/>
  <c r="AK37" i="17"/>
  <c r="AL37" i="17"/>
  <c r="AR37" i="17"/>
  <c r="AE38" i="25"/>
  <c r="AM38" i="16"/>
  <c r="H38" i="16"/>
  <c r="AE39" i="25"/>
  <c r="AM39" i="16"/>
  <c r="H39" i="16"/>
  <c r="AE40" i="25"/>
  <c r="AM40" i="16"/>
  <c r="H40" i="16"/>
  <c r="AE41" i="25"/>
  <c r="AM41" i="16"/>
  <c r="H41" i="16"/>
  <c r="J38" i="16"/>
  <c r="L38" i="16"/>
  <c r="M38" i="16"/>
  <c r="M38" i="17"/>
  <c r="L38" i="17"/>
  <c r="I38" i="16"/>
  <c r="I38" i="17"/>
  <c r="R38" i="17"/>
  <c r="T38" i="17"/>
  <c r="U38" i="17"/>
  <c r="V38" i="17"/>
  <c r="W38" i="17"/>
  <c r="X38" i="17"/>
  <c r="Y38" i="17"/>
  <c r="Z38" i="17"/>
  <c r="AA38" i="17"/>
  <c r="AB38" i="17"/>
  <c r="AC38" i="17"/>
  <c r="AD38" i="17"/>
  <c r="AE38" i="17"/>
  <c r="AF38" i="17"/>
  <c r="AH38" i="17"/>
  <c r="AI38" i="17"/>
  <c r="AJ38" i="17"/>
  <c r="AK38" i="17"/>
  <c r="AL38" i="17"/>
  <c r="AR38" i="17"/>
  <c r="V39" i="26"/>
  <c r="C39" i="16"/>
  <c r="D39" i="16"/>
  <c r="J39" i="16"/>
  <c r="L39" i="16"/>
  <c r="M39" i="16"/>
  <c r="M39" i="17"/>
  <c r="L39" i="17"/>
  <c r="I39" i="16"/>
  <c r="I39" i="17"/>
  <c r="R39" i="17"/>
  <c r="T39" i="17"/>
  <c r="U39" i="17"/>
  <c r="V39" i="17"/>
  <c r="W39" i="17"/>
  <c r="X39" i="17"/>
  <c r="Y39" i="17"/>
  <c r="Z39" i="17"/>
  <c r="AA39" i="17"/>
  <c r="AB39" i="17"/>
  <c r="AC39" i="17"/>
  <c r="AD39" i="17"/>
  <c r="AE39" i="17"/>
  <c r="AF39" i="17"/>
  <c r="AH39" i="17"/>
  <c r="AI39" i="17"/>
  <c r="AJ39" i="17"/>
  <c r="AK39" i="17"/>
  <c r="AL39" i="17"/>
  <c r="AR39" i="17"/>
  <c r="V40" i="26"/>
  <c r="C40" i="16"/>
  <c r="D40" i="16"/>
  <c r="J40" i="16"/>
  <c r="L40" i="16"/>
  <c r="M40" i="16"/>
  <c r="M40" i="17"/>
  <c r="L40" i="17"/>
  <c r="I40" i="16"/>
  <c r="I40" i="17"/>
  <c r="R40" i="17"/>
  <c r="T40" i="17"/>
  <c r="U40" i="17"/>
  <c r="V40" i="17"/>
  <c r="W40" i="17"/>
  <c r="X40" i="17"/>
  <c r="Y40" i="17"/>
  <c r="Z40" i="17"/>
  <c r="AA40" i="17"/>
  <c r="AB40" i="17"/>
  <c r="AC40" i="17"/>
  <c r="AD40" i="17"/>
  <c r="AE40" i="17"/>
  <c r="AF40" i="17"/>
  <c r="AH40" i="17"/>
  <c r="AI40" i="17"/>
  <c r="AJ40" i="17"/>
  <c r="AK40" i="17"/>
  <c r="AL40" i="17"/>
  <c r="AR40" i="17"/>
  <c r="V41" i="26"/>
  <c r="C41" i="16"/>
  <c r="D41" i="16"/>
  <c r="J41" i="16"/>
  <c r="L41" i="16"/>
  <c r="M41" i="16"/>
  <c r="M41" i="17"/>
  <c r="L41" i="17"/>
  <c r="I41" i="16"/>
  <c r="I41" i="17"/>
  <c r="R41" i="17"/>
  <c r="T41" i="17"/>
  <c r="U41" i="17"/>
  <c r="V41" i="17"/>
  <c r="W41" i="17"/>
  <c r="X41" i="17"/>
  <c r="Y41" i="17"/>
  <c r="Z41" i="17"/>
  <c r="AA41" i="17"/>
  <c r="AB41" i="17"/>
  <c r="AC41" i="17"/>
  <c r="AD41" i="17"/>
  <c r="AE41" i="17"/>
  <c r="AF41" i="17"/>
  <c r="AH41" i="17"/>
  <c r="AI41" i="17"/>
  <c r="AJ41" i="17"/>
  <c r="AK41" i="17"/>
  <c r="AL41" i="17"/>
  <c r="AR41" i="17"/>
  <c r="AE42" i="25"/>
  <c r="AM42" i="16"/>
  <c r="H42" i="16"/>
  <c r="AE43" i="25"/>
  <c r="AM43" i="16"/>
  <c r="H43" i="16"/>
  <c r="AE44" i="25"/>
  <c r="AM44" i="16"/>
  <c r="H44" i="16"/>
  <c r="AE45" i="25"/>
  <c r="AM45" i="16"/>
  <c r="H45" i="16"/>
  <c r="J42" i="16"/>
  <c r="L42" i="16"/>
  <c r="M42" i="16"/>
  <c r="M42" i="17"/>
  <c r="L42" i="17"/>
  <c r="I42" i="16"/>
  <c r="I42" i="17"/>
  <c r="R42" i="17"/>
  <c r="T42" i="17"/>
  <c r="U42" i="17"/>
  <c r="V42" i="17"/>
  <c r="W42" i="17"/>
  <c r="X42" i="17"/>
  <c r="Y42" i="17"/>
  <c r="Z42" i="17"/>
  <c r="AA42" i="17"/>
  <c r="AB42" i="17"/>
  <c r="AC42" i="17"/>
  <c r="AD42" i="17"/>
  <c r="AE42" i="17"/>
  <c r="AF42" i="17"/>
  <c r="AH42" i="17"/>
  <c r="AI42" i="17"/>
  <c r="AJ42" i="17"/>
  <c r="AK42" i="17"/>
  <c r="AL42" i="17"/>
  <c r="AR42" i="17"/>
  <c r="V43" i="26"/>
  <c r="C43" i="16"/>
  <c r="D43" i="16"/>
  <c r="J43" i="16"/>
  <c r="L43" i="16"/>
  <c r="M43" i="16"/>
  <c r="M43" i="17"/>
  <c r="L43" i="17"/>
  <c r="I43" i="16"/>
  <c r="I43" i="17"/>
  <c r="R43" i="17"/>
  <c r="T43" i="17"/>
  <c r="U43" i="17"/>
  <c r="V43" i="17"/>
  <c r="W43" i="17"/>
  <c r="X43" i="17"/>
  <c r="Y43" i="17"/>
  <c r="Z43" i="17"/>
  <c r="AA43" i="17"/>
  <c r="AB43" i="17"/>
  <c r="AC43" i="17"/>
  <c r="AD43" i="17"/>
  <c r="AE43" i="17"/>
  <c r="AF43" i="17"/>
  <c r="AH43" i="17"/>
  <c r="AI43" i="17"/>
  <c r="AJ43" i="17"/>
  <c r="AK43" i="17"/>
  <c r="AL43" i="17"/>
  <c r="AR43" i="17"/>
  <c r="V44" i="26"/>
  <c r="C44" i="16"/>
  <c r="D44" i="16"/>
  <c r="J44" i="16"/>
  <c r="L44" i="16"/>
  <c r="M44" i="16"/>
  <c r="M44" i="17"/>
  <c r="L44" i="17"/>
  <c r="I44" i="16"/>
  <c r="I44" i="17"/>
  <c r="R44" i="17"/>
  <c r="T44" i="17"/>
  <c r="U44" i="17"/>
  <c r="V44" i="17"/>
  <c r="W44" i="17"/>
  <c r="X44" i="17"/>
  <c r="Y44" i="17"/>
  <c r="Z44" i="17"/>
  <c r="AA44" i="17"/>
  <c r="AB44" i="17"/>
  <c r="AC44" i="17"/>
  <c r="AD44" i="17"/>
  <c r="AE44" i="17"/>
  <c r="AF44" i="17"/>
  <c r="AH44" i="17"/>
  <c r="AI44" i="17"/>
  <c r="AJ44" i="17"/>
  <c r="AK44" i="17"/>
  <c r="AL44" i="17"/>
  <c r="AR44" i="17"/>
  <c r="V45" i="26"/>
  <c r="C45" i="16"/>
  <c r="D45" i="16"/>
  <c r="J45" i="16"/>
  <c r="L45" i="16"/>
  <c r="M45" i="16"/>
  <c r="M45" i="17"/>
  <c r="L45" i="17"/>
  <c r="I45" i="16"/>
  <c r="I45" i="17"/>
  <c r="R45" i="17"/>
  <c r="T45" i="17"/>
  <c r="U45" i="17"/>
  <c r="V45" i="17"/>
  <c r="W45" i="17"/>
  <c r="X45" i="17"/>
  <c r="Y45" i="17"/>
  <c r="Z45" i="17"/>
  <c r="AA45" i="17"/>
  <c r="AB45" i="17"/>
  <c r="AC45" i="17"/>
  <c r="AD45" i="17"/>
  <c r="AE45" i="17"/>
  <c r="AF45" i="17"/>
  <c r="AH45" i="17"/>
  <c r="AI45" i="17"/>
  <c r="AJ45" i="17"/>
  <c r="AK45" i="17"/>
  <c r="AL45" i="17"/>
  <c r="AR45" i="17"/>
  <c r="W14" i="25"/>
  <c r="AE46" i="25"/>
  <c r="AM46" i="16"/>
  <c r="H46" i="16"/>
  <c r="W15" i="25"/>
  <c r="AE47" i="25"/>
  <c r="AM47" i="16"/>
  <c r="H47" i="16"/>
  <c r="W16" i="25"/>
  <c r="AE48" i="25"/>
  <c r="AM48" i="16"/>
  <c r="H48" i="16"/>
  <c r="W17" i="25"/>
  <c r="AE49" i="25"/>
  <c r="AM49" i="16"/>
  <c r="H49" i="16"/>
  <c r="J46" i="16"/>
  <c r="L46" i="16"/>
  <c r="M46" i="16"/>
  <c r="M46" i="17"/>
  <c r="L46" i="17"/>
  <c r="I46" i="16"/>
  <c r="I46" i="17"/>
  <c r="E9" i="16"/>
  <c r="E10" i="16"/>
  <c r="E11" i="16"/>
  <c r="E12"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F46" i="16"/>
  <c r="R46" i="16"/>
  <c r="R46" i="17"/>
  <c r="T46" i="16"/>
  <c r="T46" i="17"/>
  <c r="U46" i="16"/>
  <c r="U46" i="17"/>
  <c r="V46" i="16"/>
  <c r="V46" i="17"/>
  <c r="W46" i="26"/>
  <c r="W46" i="16"/>
  <c r="W46" i="17"/>
  <c r="X46" i="26"/>
  <c r="X46" i="16"/>
  <c r="X46" i="17"/>
  <c r="Y46" i="26"/>
  <c r="Y46" i="16"/>
  <c r="Y46" i="17"/>
  <c r="Z46" i="26"/>
  <c r="Z46" i="16"/>
  <c r="Z46" i="17"/>
  <c r="AA46" i="26"/>
  <c r="AA46" i="16"/>
  <c r="AA46" i="17"/>
  <c r="AB46" i="26"/>
  <c r="AB46" i="16"/>
  <c r="AB46" i="17"/>
  <c r="AC46" i="26"/>
  <c r="AC46" i="16"/>
  <c r="AC46" i="17"/>
  <c r="AD46" i="26"/>
  <c r="AD46" i="16"/>
  <c r="AD46" i="17"/>
  <c r="AE46" i="26"/>
  <c r="AE46" i="16"/>
  <c r="AE46" i="17"/>
  <c r="AF46" i="26"/>
  <c r="AF46" i="16"/>
  <c r="AF46" i="17"/>
  <c r="Z46" i="25"/>
  <c r="AH46" i="16"/>
  <c r="AH46" i="17"/>
  <c r="AA46" i="25"/>
  <c r="AI46" i="16"/>
  <c r="AI46" i="17"/>
  <c r="AB46" i="25"/>
  <c r="AJ46" i="16"/>
  <c r="AJ46" i="17"/>
  <c r="AC46" i="25"/>
  <c r="AK46" i="16"/>
  <c r="AK46" i="17"/>
  <c r="AD46" i="25"/>
  <c r="AL46" i="16"/>
  <c r="AL46" i="17"/>
  <c r="AR46" i="16"/>
  <c r="AR46" i="17"/>
  <c r="V47" i="26"/>
  <c r="C47" i="16"/>
  <c r="D47" i="16"/>
  <c r="J47" i="16"/>
  <c r="L47" i="16"/>
  <c r="M47" i="16"/>
  <c r="M47" i="17"/>
  <c r="L47" i="17"/>
  <c r="I47" i="16"/>
  <c r="I47" i="17"/>
  <c r="E47" i="16"/>
  <c r="F47" i="16"/>
  <c r="R47" i="16"/>
  <c r="R47" i="17"/>
  <c r="T47" i="17"/>
  <c r="U47" i="17"/>
  <c r="V47" i="17"/>
  <c r="W47" i="17"/>
  <c r="X47" i="17"/>
  <c r="Y47" i="17"/>
  <c r="Z47" i="17"/>
  <c r="AA47" i="17"/>
  <c r="AB47" i="17"/>
  <c r="AC47" i="17"/>
  <c r="AD47" i="17"/>
  <c r="AE47" i="17"/>
  <c r="AF47" i="17"/>
  <c r="Z47" i="25"/>
  <c r="AH47" i="16"/>
  <c r="AH47" i="17"/>
  <c r="AA47" i="25"/>
  <c r="AI47" i="16"/>
  <c r="AI47" i="17"/>
  <c r="T14" i="25"/>
  <c r="T15" i="25"/>
  <c r="AB47" i="25"/>
  <c r="AJ47" i="16"/>
  <c r="AJ47" i="17"/>
  <c r="U14" i="25"/>
  <c r="U15" i="25"/>
  <c r="AC47" i="25"/>
  <c r="AK47" i="16"/>
  <c r="AK47" i="17"/>
  <c r="V14" i="25"/>
  <c r="V15" i="25"/>
  <c r="AD47" i="25"/>
  <c r="AL47" i="16"/>
  <c r="AL47" i="17"/>
  <c r="T47" i="16"/>
  <c r="AR47" i="16"/>
  <c r="AR47" i="17"/>
  <c r="V48" i="26"/>
  <c r="C48" i="16"/>
  <c r="D48" i="16"/>
  <c r="J48" i="16"/>
  <c r="L48" i="16"/>
  <c r="M48" i="16"/>
  <c r="M48" i="17"/>
  <c r="L48" i="17"/>
  <c r="I48" i="16"/>
  <c r="I48" i="17"/>
  <c r="E48" i="16"/>
  <c r="F48" i="16"/>
  <c r="R48" i="16"/>
  <c r="R48" i="17"/>
  <c r="T48" i="17"/>
  <c r="U48" i="17"/>
  <c r="V48" i="17"/>
  <c r="W48" i="17"/>
  <c r="X48" i="17"/>
  <c r="Y48" i="17"/>
  <c r="Z48" i="17"/>
  <c r="AA48" i="17"/>
  <c r="AB48" i="17"/>
  <c r="AC48" i="17"/>
  <c r="AD48" i="17"/>
  <c r="AE48" i="17"/>
  <c r="AF48" i="17"/>
  <c r="Z48" i="25"/>
  <c r="AH48" i="16"/>
  <c r="AH48" i="17"/>
  <c r="AA48" i="25"/>
  <c r="AI48" i="16"/>
  <c r="AI48" i="17"/>
  <c r="T16" i="25"/>
  <c r="AB48" i="25"/>
  <c r="AJ48" i="16"/>
  <c r="AJ48" i="17"/>
  <c r="U16" i="25"/>
  <c r="AC48" i="25"/>
  <c r="AK48" i="16"/>
  <c r="AK48" i="17"/>
  <c r="V16" i="25"/>
  <c r="AD48" i="25"/>
  <c r="AL48" i="16"/>
  <c r="AL48" i="17"/>
  <c r="T48" i="16"/>
  <c r="AR48" i="16"/>
  <c r="AR48" i="17"/>
  <c r="V49" i="26"/>
  <c r="C49" i="16"/>
  <c r="D49" i="16"/>
  <c r="J49" i="16"/>
  <c r="L49" i="16"/>
  <c r="M49" i="16"/>
  <c r="M49" i="17"/>
  <c r="L49" i="17"/>
  <c r="I49" i="16"/>
  <c r="I49" i="17"/>
  <c r="E49" i="16"/>
  <c r="F49" i="16"/>
  <c r="R49" i="16"/>
  <c r="R49" i="17"/>
  <c r="T49" i="17"/>
  <c r="U49" i="17"/>
  <c r="V49" i="17"/>
  <c r="W49" i="17"/>
  <c r="X49" i="17"/>
  <c r="Y49" i="17"/>
  <c r="Z49" i="17"/>
  <c r="AA49" i="17"/>
  <c r="AB49" i="17"/>
  <c r="AC49" i="17"/>
  <c r="AD49" i="17"/>
  <c r="AE49" i="17"/>
  <c r="AF49" i="17"/>
  <c r="AH49" i="17"/>
  <c r="AI49" i="17"/>
  <c r="AJ49" i="17"/>
  <c r="AK49" i="17"/>
  <c r="AL49" i="17"/>
  <c r="AR49" i="17"/>
  <c r="W10" i="25"/>
  <c r="AE50" i="25"/>
  <c r="AM50" i="16"/>
  <c r="H50" i="16"/>
  <c r="W11" i="25"/>
  <c r="AE51" i="25"/>
  <c r="AM51" i="16"/>
  <c r="H51" i="16"/>
  <c r="W12" i="25"/>
  <c r="AE52" i="25"/>
  <c r="AM52" i="16"/>
  <c r="H52" i="16"/>
  <c r="W13" i="25"/>
  <c r="AE53" i="25"/>
  <c r="AM53" i="16"/>
  <c r="H53" i="16"/>
  <c r="J50" i="16"/>
  <c r="L50" i="16"/>
  <c r="M50" i="16"/>
  <c r="M50" i="17"/>
  <c r="L50" i="17"/>
  <c r="I50" i="16"/>
  <c r="I50" i="17"/>
  <c r="E50" i="16"/>
  <c r="F50" i="16"/>
  <c r="R50" i="16"/>
  <c r="R50" i="17"/>
  <c r="T50" i="16"/>
  <c r="T50" i="17"/>
  <c r="U50" i="16"/>
  <c r="U50" i="17"/>
  <c r="V50" i="16"/>
  <c r="V50" i="17"/>
  <c r="W50" i="26"/>
  <c r="W50" i="16"/>
  <c r="W50" i="17"/>
  <c r="X50" i="26"/>
  <c r="X50" i="16"/>
  <c r="X50" i="17"/>
  <c r="Y50" i="26"/>
  <c r="Y50" i="16"/>
  <c r="Y50" i="17"/>
  <c r="Z50" i="26"/>
  <c r="Z50" i="16"/>
  <c r="Z50" i="17"/>
  <c r="AA50" i="26"/>
  <c r="AA50" i="16"/>
  <c r="AA50" i="17"/>
  <c r="AB50" i="26"/>
  <c r="AB50" i="16"/>
  <c r="AB50" i="17"/>
  <c r="AC50" i="26"/>
  <c r="AC50" i="16"/>
  <c r="AC50" i="17"/>
  <c r="AD50" i="26"/>
  <c r="AD50" i="16"/>
  <c r="AD50" i="17"/>
  <c r="AE50" i="26"/>
  <c r="AE50" i="16"/>
  <c r="AE50" i="17"/>
  <c r="AF50" i="26"/>
  <c r="AF50" i="16"/>
  <c r="AF50" i="17"/>
  <c r="Z50" i="25"/>
  <c r="AH50" i="16"/>
  <c r="AH50" i="17"/>
  <c r="AA50" i="25"/>
  <c r="AI50" i="16"/>
  <c r="AI50" i="17"/>
  <c r="T10" i="25"/>
  <c r="AB50" i="25"/>
  <c r="AJ50" i="16"/>
  <c r="AJ50" i="17"/>
  <c r="U10" i="25"/>
  <c r="AC50" i="25"/>
  <c r="AK50" i="16"/>
  <c r="AK50" i="17"/>
  <c r="V10" i="25"/>
  <c r="AD50" i="25"/>
  <c r="AL50" i="16"/>
  <c r="AL50" i="17"/>
  <c r="AR50" i="16"/>
  <c r="AR50" i="17"/>
  <c r="V51" i="26"/>
  <c r="C51" i="16"/>
  <c r="D51" i="16"/>
  <c r="J51" i="16"/>
  <c r="L51" i="16"/>
  <c r="M51" i="16"/>
  <c r="M51" i="17"/>
  <c r="L51" i="17"/>
  <c r="I51" i="16"/>
  <c r="I51" i="17"/>
  <c r="E51" i="16"/>
  <c r="F51" i="16"/>
  <c r="R51" i="16"/>
  <c r="R51" i="17"/>
  <c r="T51" i="17"/>
  <c r="U51" i="17"/>
  <c r="V51" i="17"/>
  <c r="W51" i="17"/>
  <c r="X51" i="17"/>
  <c r="Y51" i="17"/>
  <c r="Z51" i="17"/>
  <c r="AA51" i="17"/>
  <c r="AB51" i="17"/>
  <c r="AC51" i="17"/>
  <c r="AD51" i="17"/>
  <c r="AE51" i="17"/>
  <c r="AF51" i="17"/>
  <c r="AH51" i="17"/>
  <c r="AI51" i="17"/>
  <c r="AJ51" i="17"/>
  <c r="AK51" i="17"/>
  <c r="AL51" i="17"/>
  <c r="AR51" i="17"/>
  <c r="V52" i="26"/>
  <c r="C52" i="16"/>
  <c r="D52" i="16"/>
  <c r="J52" i="16"/>
  <c r="L52" i="16"/>
  <c r="M52" i="16"/>
  <c r="M52" i="17"/>
  <c r="L52" i="17"/>
  <c r="I52" i="16"/>
  <c r="I52" i="17"/>
  <c r="E52" i="16"/>
  <c r="F52" i="16"/>
  <c r="R52" i="16"/>
  <c r="R52" i="17"/>
  <c r="T52" i="17"/>
  <c r="U52" i="17"/>
  <c r="V52" i="17"/>
  <c r="W52" i="17"/>
  <c r="X52" i="17"/>
  <c r="Y52" i="17"/>
  <c r="Z52" i="17"/>
  <c r="AA52" i="17"/>
  <c r="AB52" i="17"/>
  <c r="AC52" i="17"/>
  <c r="AD52" i="17"/>
  <c r="AE52" i="17"/>
  <c r="AF52" i="17"/>
  <c r="AH52" i="17"/>
  <c r="AI52" i="17"/>
  <c r="AJ52" i="17"/>
  <c r="AK52" i="17"/>
  <c r="AL52" i="17"/>
  <c r="AR52" i="17"/>
  <c r="V53" i="26"/>
  <c r="C53" i="16"/>
  <c r="D53" i="16"/>
  <c r="J53" i="16"/>
  <c r="L53" i="16"/>
  <c r="M53" i="16"/>
  <c r="M53" i="17"/>
  <c r="L53" i="17"/>
  <c r="I53" i="16"/>
  <c r="I53" i="17"/>
  <c r="E53" i="16"/>
  <c r="F53" i="16"/>
  <c r="R53" i="16"/>
  <c r="R53" i="17"/>
  <c r="T53" i="17"/>
  <c r="U53" i="17"/>
  <c r="V53" i="17"/>
  <c r="W53" i="17"/>
  <c r="X53" i="17"/>
  <c r="Y53" i="17"/>
  <c r="Z53" i="17"/>
  <c r="AA53" i="17"/>
  <c r="AB53" i="17"/>
  <c r="AC53" i="17"/>
  <c r="AD53" i="17"/>
  <c r="AE53" i="17"/>
  <c r="AF53" i="17"/>
  <c r="AH53" i="17"/>
  <c r="AI53" i="17"/>
  <c r="AJ53" i="17"/>
  <c r="AK53" i="17"/>
  <c r="AL53" i="17"/>
  <c r="AR53" i="17"/>
  <c r="AE54" i="25"/>
  <c r="AM54" i="16"/>
  <c r="H54" i="16"/>
  <c r="AE55" i="25"/>
  <c r="AM55" i="16"/>
  <c r="H55" i="16"/>
  <c r="AE56" i="25"/>
  <c r="AM56" i="16"/>
  <c r="H56" i="16"/>
  <c r="AE57" i="25"/>
  <c r="AM57" i="16"/>
  <c r="H57" i="16"/>
  <c r="J54" i="16"/>
  <c r="L54" i="16"/>
  <c r="M54" i="16"/>
  <c r="M54" i="17"/>
  <c r="L54" i="17"/>
  <c r="I54" i="16"/>
  <c r="I54" i="17"/>
  <c r="R54" i="17"/>
  <c r="T54" i="17"/>
  <c r="U54" i="17"/>
  <c r="V54" i="17"/>
  <c r="W54" i="17"/>
  <c r="X54" i="17"/>
  <c r="Y54" i="17"/>
  <c r="Z54" i="17"/>
  <c r="AA54" i="17"/>
  <c r="AB54" i="17"/>
  <c r="AC54" i="17"/>
  <c r="AD54" i="17"/>
  <c r="AE54" i="17"/>
  <c r="AF54" i="17"/>
  <c r="AH54" i="17"/>
  <c r="AI54" i="17"/>
  <c r="AJ54" i="17"/>
  <c r="AK54" i="17"/>
  <c r="AL54" i="17"/>
  <c r="AR54" i="17"/>
  <c r="V55" i="26"/>
  <c r="C55" i="16"/>
  <c r="D55" i="16"/>
  <c r="J55" i="16"/>
  <c r="L55" i="16"/>
  <c r="M55" i="16"/>
  <c r="M55" i="17"/>
  <c r="L55" i="17"/>
  <c r="I55" i="16"/>
  <c r="I55" i="17"/>
  <c r="R55" i="17"/>
  <c r="T55" i="17"/>
  <c r="U55" i="17"/>
  <c r="V55" i="17"/>
  <c r="W55" i="17"/>
  <c r="X55" i="17"/>
  <c r="Y55" i="17"/>
  <c r="Z55" i="17"/>
  <c r="AA55" i="17"/>
  <c r="AB55" i="17"/>
  <c r="AC55" i="17"/>
  <c r="AD55" i="17"/>
  <c r="AE55" i="17"/>
  <c r="AF55" i="17"/>
  <c r="AH55" i="17"/>
  <c r="AI55" i="17"/>
  <c r="AJ55" i="17"/>
  <c r="AK55" i="17"/>
  <c r="AL55" i="17"/>
  <c r="AR55" i="17"/>
  <c r="V56" i="26"/>
  <c r="C56" i="16"/>
  <c r="D56" i="16"/>
  <c r="J56" i="16"/>
  <c r="L56" i="16"/>
  <c r="M56" i="16"/>
  <c r="M56" i="17"/>
  <c r="L56" i="17"/>
  <c r="I56" i="16"/>
  <c r="I56" i="17"/>
  <c r="R56" i="17"/>
  <c r="T56" i="17"/>
  <c r="U56" i="17"/>
  <c r="V56" i="17"/>
  <c r="W56" i="17"/>
  <c r="X56" i="17"/>
  <c r="Y56" i="17"/>
  <c r="Z56" i="17"/>
  <c r="AA56" i="17"/>
  <c r="AB56" i="17"/>
  <c r="AC56" i="17"/>
  <c r="AD56" i="17"/>
  <c r="AE56" i="17"/>
  <c r="AF56" i="17"/>
  <c r="AH56" i="17"/>
  <c r="AI56" i="17"/>
  <c r="AJ56" i="17"/>
  <c r="AK56" i="17"/>
  <c r="AL56" i="17"/>
  <c r="AR56" i="17"/>
  <c r="V57" i="26"/>
  <c r="C57" i="16"/>
  <c r="D57" i="16"/>
  <c r="J57" i="16"/>
  <c r="L57" i="16"/>
  <c r="M57" i="16"/>
  <c r="M57" i="17"/>
  <c r="L57" i="17"/>
  <c r="I57" i="16"/>
  <c r="I57" i="17"/>
  <c r="R57" i="17"/>
  <c r="T57" i="17"/>
  <c r="U57" i="17"/>
  <c r="V57" i="17"/>
  <c r="W57" i="17"/>
  <c r="X57" i="17"/>
  <c r="Y57" i="17"/>
  <c r="Z57" i="17"/>
  <c r="AA57" i="17"/>
  <c r="AB57" i="17"/>
  <c r="AC57" i="17"/>
  <c r="AD57" i="17"/>
  <c r="AE57" i="17"/>
  <c r="AF57" i="17"/>
  <c r="AH57" i="17"/>
  <c r="AI57" i="17"/>
  <c r="AJ57" i="17"/>
  <c r="AK57" i="17"/>
  <c r="AL57" i="17"/>
  <c r="AR57" i="17"/>
  <c r="AE58" i="25"/>
  <c r="AM58" i="16"/>
  <c r="H58" i="16"/>
  <c r="AE59" i="25"/>
  <c r="AM59" i="16"/>
  <c r="H59" i="16"/>
  <c r="AE60" i="25"/>
  <c r="AM60" i="16"/>
  <c r="H60" i="16"/>
  <c r="AE61" i="25"/>
  <c r="AM61" i="16"/>
  <c r="H61" i="16"/>
  <c r="J58" i="16"/>
  <c r="L58" i="16"/>
  <c r="M58" i="16"/>
  <c r="M58" i="17"/>
  <c r="L58" i="17"/>
  <c r="I58" i="16"/>
  <c r="I58" i="17"/>
  <c r="R58" i="17"/>
  <c r="T58" i="17"/>
  <c r="U58" i="17"/>
  <c r="V58" i="17"/>
  <c r="W58" i="17"/>
  <c r="X58" i="17"/>
  <c r="Y58" i="17"/>
  <c r="Z58" i="17"/>
  <c r="AA58" i="17"/>
  <c r="AB58" i="17"/>
  <c r="AC58" i="17"/>
  <c r="AD58" i="17"/>
  <c r="AE58" i="17"/>
  <c r="AF58" i="17"/>
  <c r="AH58" i="17"/>
  <c r="AI58" i="17"/>
  <c r="AJ58" i="17"/>
  <c r="AK58" i="17"/>
  <c r="AL58" i="17"/>
  <c r="AR58" i="17"/>
  <c r="V59" i="26"/>
  <c r="C59" i="16"/>
  <c r="D59" i="16"/>
  <c r="J59" i="16"/>
  <c r="L59" i="16"/>
  <c r="M59" i="16"/>
  <c r="M59" i="17"/>
  <c r="L59" i="17"/>
  <c r="I59" i="16"/>
  <c r="I59" i="17"/>
  <c r="R59" i="17"/>
  <c r="T59" i="17"/>
  <c r="U59" i="17"/>
  <c r="V59" i="17"/>
  <c r="W59" i="17"/>
  <c r="X59" i="17"/>
  <c r="Y59" i="17"/>
  <c r="Z59" i="17"/>
  <c r="AA59" i="17"/>
  <c r="AB59" i="17"/>
  <c r="AC59" i="17"/>
  <c r="AD59" i="17"/>
  <c r="AE59" i="17"/>
  <c r="AF59" i="17"/>
  <c r="AH59" i="17"/>
  <c r="AI59" i="17"/>
  <c r="AJ59" i="17"/>
  <c r="AK59" i="17"/>
  <c r="AL59" i="17"/>
  <c r="AR59" i="17"/>
  <c r="V60" i="26"/>
  <c r="C60" i="16"/>
  <c r="D60" i="16"/>
  <c r="J60" i="16"/>
  <c r="L60" i="16"/>
  <c r="M60" i="16"/>
  <c r="M60" i="17"/>
  <c r="L60" i="17"/>
  <c r="I60" i="16"/>
  <c r="I60" i="17"/>
  <c r="R60" i="17"/>
  <c r="T60" i="17"/>
  <c r="U60" i="17"/>
  <c r="V60" i="17"/>
  <c r="W60" i="17"/>
  <c r="X60" i="17"/>
  <c r="Y60" i="17"/>
  <c r="Z60" i="17"/>
  <c r="AA60" i="17"/>
  <c r="AB60" i="17"/>
  <c r="AC60" i="17"/>
  <c r="AD60" i="17"/>
  <c r="AE60" i="17"/>
  <c r="AF60" i="17"/>
  <c r="AH60" i="17"/>
  <c r="AI60" i="17"/>
  <c r="AJ60" i="17"/>
  <c r="AK60" i="17"/>
  <c r="AL60" i="17"/>
  <c r="AR60" i="17"/>
  <c r="V61" i="26"/>
  <c r="C61" i="16"/>
  <c r="D61" i="16"/>
  <c r="J61" i="16"/>
  <c r="L61" i="16"/>
  <c r="M61" i="16"/>
  <c r="M61" i="17"/>
  <c r="L61" i="17"/>
  <c r="I61" i="16"/>
  <c r="I61" i="17"/>
  <c r="R61" i="17"/>
  <c r="T61" i="17"/>
  <c r="U61" i="17"/>
  <c r="V61" i="17"/>
  <c r="W61" i="17"/>
  <c r="X61" i="17"/>
  <c r="Y61" i="17"/>
  <c r="Z61" i="17"/>
  <c r="AA61" i="17"/>
  <c r="AB61" i="17"/>
  <c r="AC61" i="17"/>
  <c r="AD61" i="17"/>
  <c r="AE61" i="17"/>
  <c r="AF61" i="17"/>
  <c r="AH61" i="17"/>
  <c r="AI61" i="17"/>
  <c r="AJ61" i="17"/>
  <c r="AK61" i="17"/>
  <c r="AL61" i="17"/>
  <c r="AR61" i="17"/>
  <c r="AE62" i="25"/>
  <c r="AM62" i="16"/>
  <c r="H62" i="16"/>
  <c r="AE63" i="25"/>
  <c r="AM63" i="16"/>
  <c r="H63" i="16"/>
  <c r="AE64" i="25"/>
  <c r="AM64" i="16"/>
  <c r="H64" i="16"/>
  <c r="AE65" i="25"/>
  <c r="AM65" i="16"/>
  <c r="H65" i="16"/>
  <c r="J62" i="16"/>
  <c r="L62" i="16"/>
  <c r="M62" i="16"/>
  <c r="M62" i="17"/>
  <c r="L62" i="17"/>
  <c r="I62" i="16"/>
  <c r="I62" i="17"/>
  <c r="R62" i="17"/>
  <c r="T62" i="17"/>
  <c r="U62" i="17"/>
  <c r="V62" i="17"/>
  <c r="W62" i="17"/>
  <c r="X62" i="17"/>
  <c r="Y62" i="17"/>
  <c r="Z62" i="17"/>
  <c r="AA62" i="17"/>
  <c r="AB62" i="17"/>
  <c r="AC62" i="17"/>
  <c r="AD62" i="17"/>
  <c r="AE62" i="17"/>
  <c r="AF62" i="17"/>
  <c r="AH62" i="17"/>
  <c r="AI62" i="17"/>
  <c r="AJ62" i="17"/>
  <c r="AK62" i="17"/>
  <c r="AL62" i="17"/>
  <c r="AR62" i="17"/>
  <c r="V63" i="26"/>
  <c r="C63" i="16"/>
  <c r="D63" i="16"/>
  <c r="J63" i="16"/>
  <c r="L63" i="16"/>
  <c r="M63" i="16"/>
  <c r="M63" i="17"/>
  <c r="L63" i="17"/>
  <c r="I63" i="16"/>
  <c r="I63" i="17"/>
  <c r="R63" i="17"/>
  <c r="T63" i="17"/>
  <c r="U63" i="17"/>
  <c r="V63" i="17"/>
  <c r="W63" i="17"/>
  <c r="X63" i="17"/>
  <c r="Y63" i="17"/>
  <c r="Z63" i="17"/>
  <c r="AA63" i="17"/>
  <c r="AB63" i="17"/>
  <c r="AC63" i="17"/>
  <c r="AD63" i="17"/>
  <c r="AE63" i="17"/>
  <c r="AF63" i="17"/>
  <c r="AH63" i="17"/>
  <c r="AI63" i="17"/>
  <c r="AJ63" i="17"/>
  <c r="AK63" i="17"/>
  <c r="AL63" i="17"/>
  <c r="AR63" i="17"/>
  <c r="V64" i="26"/>
  <c r="C64" i="16"/>
  <c r="D64" i="16"/>
  <c r="J64" i="16"/>
  <c r="L64" i="16"/>
  <c r="M64" i="16"/>
  <c r="M64" i="17"/>
  <c r="L64" i="17"/>
  <c r="I64" i="16"/>
  <c r="I64" i="17"/>
  <c r="R64" i="17"/>
  <c r="T64" i="17"/>
  <c r="U64" i="17"/>
  <c r="V64" i="17"/>
  <c r="W64" i="17"/>
  <c r="X64" i="17"/>
  <c r="Y64" i="17"/>
  <c r="Z64" i="17"/>
  <c r="AA64" i="17"/>
  <c r="AB64" i="17"/>
  <c r="AC64" i="17"/>
  <c r="AD64" i="17"/>
  <c r="AE64" i="17"/>
  <c r="AF64" i="17"/>
  <c r="AH64" i="17"/>
  <c r="AI64" i="17"/>
  <c r="AJ64" i="17"/>
  <c r="AK64" i="17"/>
  <c r="AL64" i="17"/>
  <c r="AR64" i="17"/>
  <c r="V65" i="26"/>
  <c r="C65" i="16"/>
  <c r="D65" i="16"/>
  <c r="J65" i="16"/>
  <c r="L65" i="16"/>
  <c r="M65" i="16"/>
  <c r="M65" i="17"/>
  <c r="L65" i="17"/>
  <c r="I65" i="16"/>
  <c r="I65" i="17"/>
  <c r="R65" i="17"/>
  <c r="T65" i="17"/>
  <c r="U65" i="17"/>
  <c r="V65" i="17"/>
  <c r="W65" i="17"/>
  <c r="X65" i="17"/>
  <c r="Y65" i="17"/>
  <c r="Z65" i="17"/>
  <c r="AA65" i="17"/>
  <c r="AB65" i="17"/>
  <c r="AC65" i="17"/>
  <c r="AD65" i="17"/>
  <c r="AE65" i="17"/>
  <c r="AF65" i="17"/>
  <c r="AH65" i="17"/>
  <c r="AI65" i="17"/>
  <c r="AJ65" i="17"/>
  <c r="AK65" i="17"/>
  <c r="AL65" i="17"/>
  <c r="AR65" i="17"/>
  <c r="H6" i="18"/>
  <c r="K8" i="16"/>
  <c r="K8" i="17"/>
  <c r="S8" i="17"/>
  <c r="K7" i="16"/>
  <c r="K7" i="17"/>
  <c r="S7" i="17"/>
  <c r="I6" i="18"/>
  <c r="F5" i="18"/>
  <c r="F6" i="18"/>
  <c r="BJ6" i="18"/>
  <c r="BK6" i="18"/>
  <c r="BL6" i="18"/>
  <c r="AV6" i="18"/>
  <c r="AW6" i="18"/>
  <c r="AX6" i="18"/>
  <c r="AY6" i="18"/>
  <c r="H5" i="18"/>
  <c r="AV5" i="18"/>
  <c r="AZ6" i="18"/>
  <c r="H7" i="18"/>
  <c r="AV7" i="18"/>
  <c r="I7" i="18"/>
  <c r="AW7" i="18"/>
  <c r="AZ7" i="18"/>
  <c r="H8" i="18"/>
  <c r="AV8" i="18"/>
  <c r="K9" i="16"/>
  <c r="K9" i="17"/>
  <c r="S9" i="17"/>
  <c r="I8" i="18"/>
  <c r="AW8" i="18"/>
  <c r="AZ8" i="18"/>
  <c r="H9" i="18"/>
  <c r="AV9" i="18"/>
  <c r="I9" i="18"/>
  <c r="AW9" i="18"/>
  <c r="AZ9" i="18"/>
  <c r="H10" i="18"/>
  <c r="AV10" i="18"/>
  <c r="I10" i="18"/>
  <c r="AW10" i="18"/>
  <c r="AZ10" i="18"/>
  <c r="H11" i="18"/>
  <c r="AV11" i="18"/>
  <c r="I11" i="18"/>
  <c r="AW11" i="18"/>
  <c r="AZ11" i="18"/>
  <c r="H12" i="18"/>
  <c r="AV12" i="18"/>
  <c r="I12" i="18"/>
  <c r="AW12" i="18"/>
  <c r="AZ12" i="18"/>
  <c r="H13" i="18"/>
  <c r="AV13" i="18"/>
  <c r="I13" i="18"/>
  <c r="AW13" i="18"/>
  <c r="AZ13" i="18"/>
  <c r="H14" i="18"/>
  <c r="AV14" i="18"/>
  <c r="I14" i="18"/>
  <c r="AW14" i="18"/>
  <c r="AZ14" i="18"/>
  <c r="H15" i="18"/>
  <c r="AV15" i="18"/>
  <c r="I15" i="18"/>
  <c r="AW15" i="18"/>
  <c r="AZ15" i="18"/>
  <c r="H16" i="18"/>
  <c r="AV16" i="18"/>
  <c r="I16" i="18"/>
  <c r="AW16" i="18"/>
  <c r="AZ16" i="18"/>
  <c r="H17" i="18"/>
  <c r="AV17" i="18"/>
  <c r="I17" i="18"/>
  <c r="AW17" i="18"/>
  <c r="AZ17" i="18"/>
  <c r="H18" i="18"/>
  <c r="AV18" i="18"/>
  <c r="I18" i="18"/>
  <c r="AW18" i="18"/>
  <c r="AZ18" i="18"/>
  <c r="H19" i="18"/>
  <c r="AV19" i="18"/>
  <c r="I19" i="18"/>
  <c r="AW19" i="18"/>
  <c r="AZ19" i="18"/>
  <c r="H20" i="18"/>
  <c r="AV20" i="18"/>
  <c r="I20" i="18"/>
  <c r="AW20" i="18"/>
  <c r="AZ20" i="18"/>
  <c r="H21" i="18"/>
  <c r="AV21" i="18"/>
  <c r="I21" i="18"/>
  <c r="AW21" i="18"/>
  <c r="AZ21" i="18"/>
  <c r="H22" i="18"/>
  <c r="AV22" i="18"/>
  <c r="I22" i="18"/>
  <c r="AW22" i="18"/>
  <c r="AZ22" i="18"/>
  <c r="H23" i="18"/>
  <c r="AV23" i="18"/>
  <c r="I23" i="18"/>
  <c r="AW23" i="18"/>
  <c r="AZ23" i="18"/>
  <c r="H24" i="18"/>
  <c r="AV24" i="18"/>
  <c r="I24" i="18"/>
  <c r="AW24" i="18"/>
  <c r="AZ24" i="18"/>
  <c r="H25" i="18"/>
  <c r="AV25" i="18"/>
  <c r="I25" i="18"/>
  <c r="AW25" i="18"/>
  <c r="AZ25" i="18"/>
  <c r="H26" i="18"/>
  <c r="AV26" i="18"/>
  <c r="I26" i="18"/>
  <c r="AW26" i="18"/>
  <c r="AZ26" i="18"/>
  <c r="H27" i="18"/>
  <c r="AV27" i="18"/>
  <c r="I27" i="18"/>
  <c r="AW27" i="18"/>
  <c r="AZ27" i="18"/>
  <c r="H28" i="18"/>
  <c r="AV28" i="18"/>
  <c r="I28" i="18"/>
  <c r="AW28" i="18"/>
  <c r="AZ28" i="18"/>
  <c r="H29" i="18"/>
  <c r="AV29" i="18"/>
  <c r="I29" i="18"/>
  <c r="AW29" i="18"/>
  <c r="AZ29" i="18"/>
  <c r="H30" i="18"/>
  <c r="AV30" i="18"/>
  <c r="I30" i="18"/>
  <c r="AW30" i="18"/>
  <c r="AZ30" i="18"/>
  <c r="H31" i="18"/>
  <c r="AV31" i="18"/>
  <c r="I31" i="18"/>
  <c r="AW31" i="18"/>
  <c r="AZ31" i="18"/>
  <c r="H32" i="18"/>
  <c r="AV32" i="18"/>
  <c r="I32" i="18"/>
  <c r="AW32" i="18"/>
  <c r="AZ32" i="18"/>
  <c r="H33" i="18"/>
  <c r="AV33" i="18"/>
  <c r="I33" i="18"/>
  <c r="AW33" i="18"/>
  <c r="AZ33" i="18"/>
  <c r="H34" i="18"/>
  <c r="AV34" i="18"/>
  <c r="I34" i="18"/>
  <c r="AW34" i="18"/>
  <c r="AZ34" i="18"/>
  <c r="H35" i="18"/>
  <c r="AV35" i="18"/>
  <c r="I35" i="18"/>
  <c r="AW35" i="18"/>
  <c r="AZ35" i="18"/>
  <c r="H36" i="18"/>
  <c r="AV36" i="18"/>
  <c r="I36" i="18"/>
  <c r="AW36" i="18"/>
  <c r="AZ36" i="18"/>
  <c r="H37" i="18"/>
  <c r="AV37" i="18"/>
  <c r="I37" i="18"/>
  <c r="AW37" i="18"/>
  <c r="AZ37" i="18"/>
  <c r="H38" i="18"/>
  <c r="AV38" i="18"/>
  <c r="I38" i="18"/>
  <c r="AW38" i="18"/>
  <c r="AZ38" i="18"/>
  <c r="H39" i="18"/>
  <c r="AV39" i="18"/>
  <c r="I39" i="18"/>
  <c r="AW39" i="18"/>
  <c r="AZ39" i="18"/>
  <c r="H40" i="18"/>
  <c r="AV40" i="18"/>
  <c r="I40" i="18"/>
  <c r="AW40" i="18"/>
  <c r="AZ40" i="18"/>
  <c r="H41" i="18"/>
  <c r="AV41" i="18"/>
  <c r="I41" i="18"/>
  <c r="AW41" i="18"/>
  <c r="AZ41" i="18"/>
  <c r="H42" i="18"/>
  <c r="AV42" i="18"/>
  <c r="I42" i="18"/>
  <c r="AW42" i="18"/>
  <c r="AZ42" i="18"/>
  <c r="H43" i="18"/>
  <c r="AV43" i="18"/>
  <c r="I43" i="18"/>
  <c r="AW43" i="18"/>
  <c r="AZ43" i="18"/>
  <c r="H44" i="18"/>
  <c r="AV44" i="18"/>
  <c r="I44" i="18"/>
  <c r="AW44" i="18"/>
  <c r="AZ44" i="18"/>
  <c r="H45" i="18"/>
  <c r="AV45" i="18"/>
  <c r="I45" i="18"/>
  <c r="AW45" i="18"/>
  <c r="AZ45" i="18"/>
  <c r="H46" i="18"/>
  <c r="AV46" i="18"/>
  <c r="I46" i="18"/>
  <c r="AW46" i="18"/>
  <c r="AZ46" i="18"/>
  <c r="H47" i="18"/>
  <c r="AV47" i="18"/>
  <c r="I47" i="18"/>
  <c r="AW47" i="18"/>
  <c r="AZ47" i="18"/>
  <c r="H48" i="18"/>
  <c r="AV48" i="18"/>
  <c r="I48" i="18"/>
  <c r="AW48" i="18"/>
  <c r="AZ48" i="18"/>
  <c r="H49" i="18"/>
  <c r="AV49" i="18"/>
  <c r="I49" i="18"/>
  <c r="AW49" i="18"/>
  <c r="AZ49" i="18"/>
  <c r="H50" i="18"/>
  <c r="AV50" i="18"/>
  <c r="I50" i="18"/>
  <c r="AW50" i="18"/>
  <c r="AZ50" i="18"/>
  <c r="H51" i="18"/>
  <c r="AV51" i="18"/>
  <c r="I51" i="18"/>
  <c r="AW51" i="18"/>
  <c r="AZ51" i="18"/>
  <c r="H52" i="18"/>
  <c r="AV52" i="18"/>
  <c r="I52" i="18"/>
  <c r="AW52" i="18"/>
  <c r="AZ52" i="18"/>
  <c r="H53" i="18"/>
  <c r="AV53" i="18"/>
  <c r="I53" i="18"/>
  <c r="AW53" i="18"/>
  <c r="AZ53" i="18"/>
  <c r="H54" i="18"/>
  <c r="AV54" i="18"/>
  <c r="I54" i="18"/>
  <c r="AW54" i="18"/>
  <c r="AZ54" i="18"/>
  <c r="H55" i="18"/>
  <c r="AV55" i="18"/>
  <c r="I55" i="18"/>
  <c r="AW55" i="18"/>
  <c r="AZ55" i="18"/>
  <c r="H56" i="18"/>
  <c r="AV56" i="18"/>
  <c r="I56" i="18"/>
  <c r="AW56" i="18"/>
  <c r="AZ56" i="18"/>
  <c r="H57" i="18"/>
  <c r="AV57" i="18"/>
  <c r="I57" i="18"/>
  <c r="AW57" i="18"/>
  <c r="AZ57" i="18"/>
  <c r="H58" i="18"/>
  <c r="AV58" i="18"/>
  <c r="I58" i="18"/>
  <c r="AW58" i="18"/>
  <c r="AZ58" i="18"/>
  <c r="H59" i="18"/>
  <c r="AV59" i="18"/>
  <c r="I59" i="18"/>
  <c r="AW59" i="18"/>
  <c r="AZ59" i="18"/>
  <c r="H60" i="18"/>
  <c r="AV60" i="18"/>
  <c r="I60" i="18"/>
  <c r="AW60" i="18"/>
  <c r="AZ60" i="18"/>
  <c r="H61" i="18"/>
  <c r="AV61" i="18"/>
  <c r="I61" i="18"/>
  <c r="AW61" i="18"/>
  <c r="AZ61" i="18"/>
  <c r="H62" i="18"/>
  <c r="AV62" i="18"/>
  <c r="I62" i="18"/>
  <c r="AW62" i="18"/>
  <c r="AZ62" i="18"/>
  <c r="H63" i="18"/>
  <c r="AV63" i="18"/>
  <c r="I63" i="18"/>
  <c r="AW63" i="18"/>
  <c r="AZ63" i="18"/>
  <c r="H64" i="18"/>
  <c r="AV64" i="18"/>
  <c r="I64" i="18"/>
  <c r="AW64" i="18"/>
  <c r="AZ64" i="18"/>
  <c r="BM6" i="18"/>
  <c r="J6" i="18"/>
  <c r="BN6" i="18"/>
  <c r="L6" i="18"/>
  <c r="BO6" i="18"/>
  <c r="BP6" i="18"/>
  <c r="H8" i="17"/>
  <c r="AM8" i="17"/>
  <c r="H7" i="17"/>
  <c r="AM7" i="17"/>
  <c r="AC6" i="18"/>
  <c r="X8" i="25"/>
  <c r="AF8" i="25"/>
  <c r="AN8" i="16"/>
  <c r="AN8" i="17"/>
  <c r="X7" i="25"/>
  <c r="AF7" i="25"/>
  <c r="AN7" i="16"/>
  <c r="AN7" i="17"/>
  <c r="AD6" i="18"/>
  <c r="AX7" i="18"/>
  <c r="AY7" i="18"/>
  <c r="AX8" i="18"/>
  <c r="AY8" i="18"/>
  <c r="AX9" i="18"/>
  <c r="AY9" i="18"/>
  <c r="AX10" i="18"/>
  <c r="AY10" i="18"/>
  <c r="AX11" i="18"/>
  <c r="AY11" i="18"/>
  <c r="AX12" i="18"/>
  <c r="AY12" i="18"/>
  <c r="AX13" i="18"/>
  <c r="AY13" i="18"/>
  <c r="AX14" i="18"/>
  <c r="AY14" i="18"/>
  <c r="AX15" i="18"/>
  <c r="AY15" i="18"/>
  <c r="AX16" i="18"/>
  <c r="AY16" i="18"/>
  <c r="AX17" i="18"/>
  <c r="AY17" i="18"/>
  <c r="AX18" i="18"/>
  <c r="AY18" i="18"/>
  <c r="AX19" i="18"/>
  <c r="AY19" i="18"/>
  <c r="AX20" i="18"/>
  <c r="AY20" i="18"/>
  <c r="AX21" i="18"/>
  <c r="AY21" i="18"/>
  <c r="AX22" i="18"/>
  <c r="AY22" i="18"/>
  <c r="AX23" i="18"/>
  <c r="AY23" i="18"/>
  <c r="AX24" i="18"/>
  <c r="AY24" i="18"/>
  <c r="AX25" i="18"/>
  <c r="AY25" i="18"/>
  <c r="AX26" i="18"/>
  <c r="AY26" i="18"/>
  <c r="AX27" i="18"/>
  <c r="AY27" i="18"/>
  <c r="AX28" i="18"/>
  <c r="AY28" i="18"/>
  <c r="AX29" i="18"/>
  <c r="AY29" i="18"/>
  <c r="AX30" i="18"/>
  <c r="AY30" i="18"/>
  <c r="AX31" i="18"/>
  <c r="AY31" i="18"/>
  <c r="AX32" i="18"/>
  <c r="AY32" i="18"/>
  <c r="AX33" i="18"/>
  <c r="AY33" i="18"/>
  <c r="AX34" i="18"/>
  <c r="AY34" i="18"/>
  <c r="AX35" i="18"/>
  <c r="AY35" i="18"/>
  <c r="AX36" i="18"/>
  <c r="AY36" i="18"/>
  <c r="AX37" i="18"/>
  <c r="AY37" i="18"/>
  <c r="AX38" i="18"/>
  <c r="AY38" i="18"/>
  <c r="AX39" i="18"/>
  <c r="AY39" i="18"/>
  <c r="AX40" i="18"/>
  <c r="AY40" i="18"/>
  <c r="AX41" i="18"/>
  <c r="AY41" i="18"/>
  <c r="AX42" i="18"/>
  <c r="AY42" i="18"/>
  <c r="AX43" i="18"/>
  <c r="AY43" i="18"/>
  <c r="AX44" i="18"/>
  <c r="AY44" i="18"/>
  <c r="AX45" i="18"/>
  <c r="AY45" i="18"/>
  <c r="AX46" i="18"/>
  <c r="AY46" i="18"/>
  <c r="AX47" i="18"/>
  <c r="AY47" i="18"/>
  <c r="AX48" i="18"/>
  <c r="AY48" i="18"/>
  <c r="AX49" i="18"/>
  <c r="AY49" i="18"/>
  <c r="AX50" i="18"/>
  <c r="AY50" i="18"/>
  <c r="AX51" i="18"/>
  <c r="AY51" i="18"/>
  <c r="AX52" i="18"/>
  <c r="AY52" i="18"/>
  <c r="AX53" i="18"/>
  <c r="AY53" i="18"/>
  <c r="AX54" i="18"/>
  <c r="AY54" i="18"/>
  <c r="AX55" i="18"/>
  <c r="AY55" i="18"/>
  <c r="AX56" i="18"/>
  <c r="AY56" i="18"/>
  <c r="AX57" i="18"/>
  <c r="AY57" i="18"/>
  <c r="AX58" i="18"/>
  <c r="AY58" i="18"/>
  <c r="AX59" i="18"/>
  <c r="AY59" i="18"/>
  <c r="AX60" i="18"/>
  <c r="AY60" i="18"/>
  <c r="AX61" i="18"/>
  <c r="AY61" i="18"/>
  <c r="AX62" i="18"/>
  <c r="AY62" i="18"/>
  <c r="AX63" i="18"/>
  <c r="AY63" i="18"/>
  <c r="AX64" i="18"/>
  <c r="AY64" i="18"/>
  <c r="BD6" i="18"/>
  <c r="H6" i="17"/>
  <c r="AM6" i="17"/>
  <c r="AC5" i="18"/>
  <c r="X6" i="25"/>
  <c r="AF6" i="25"/>
  <c r="AN6" i="16"/>
  <c r="AN6" i="17"/>
  <c r="AD5" i="18"/>
  <c r="BD5" i="18"/>
  <c r="AC7" i="18"/>
  <c r="AD7" i="18"/>
  <c r="BD7" i="18"/>
  <c r="H9" i="17"/>
  <c r="AM9" i="17"/>
  <c r="AC8" i="18"/>
  <c r="X9" i="25"/>
  <c r="AF9" i="25"/>
  <c r="AN9" i="16"/>
  <c r="AN9" i="17"/>
  <c r="AD8" i="18"/>
  <c r="BD8" i="18"/>
  <c r="BQ6" i="18"/>
  <c r="BR6" i="18"/>
  <c r="BS6" i="18"/>
  <c r="BT6" i="18"/>
  <c r="K6" i="16"/>
  <c r="K6" i="17"/>
  <c r="S6" i="17"/>
  <c r="BU6" i="18"/>
  <c r="BV6" i="18"/>
  <c r="M6" i="18"/>
  <c r="X6" i="18"/>
  <c r="BW6" i="18"/>
  <c r="N6" i="18"/>
  <c r="N5" i="18"/>
  <c r="GA6" i="18"/>
  <c r="BX6" i="18"/>
  <c r="BY6" i="18"/>
  <c r="BZ6" i="18"/>
  <c r="CA6" i="18"/>
  <c r="K6" i="18"/>
  <c r="CB6" i="18"/>
  <c r="CC6" i="18"/>
  <c r="CD6" i="18"/>
  <c r="CE6" i="18"/>
  <c r="CF6" i="18"/>
  <c r="CG6" i="18"/>
  <c r="CH6" i="18"/>
  <c r="CI6" i="18"/>
  <c r="CJ6" i="18"/>
  <c r="CK6" i="18"/>
  <c r="CL6" i="18"/>
  <c r="CM6" i="18"/>
  <c r="CN6" i="18"/>
  <c r="CO6" i="18"/>
  <c r="O6" i="18"/>
  <c r="CP6" i="18"/>
  <c r="AV8" i="17"/>
  <c r="AV7" i="17"/>
  <c r="AI6" i="18"/>
  <c r="AX8" i="17"/>
  <c r="AX7" i="17"/>
  <c r="AK6" i="18"/>
  <c r="AZ8" i="17"/>
  <c r="AZ7" i="17"/>
  <c r="AM6" i="18"/>
  <c r="CQ6" i="18"/>
  <c r="CR6" i="18"/>
  <c r="CS6" i="18"/>
  <c r="CT6" i="18"/>
  <c r="CU6" i="18"/>
  <c r="P6" i="18"/>
  <c r="CV6" i="18"/>
  <c r="CW6" i="18"/>
  <c r="CX6" i="18"/>
  <c r="Q6" i="18"/>
  <c r="CY6" i="18"/>
  <c r="CZ6" i="18"/>
  <c r="DA6" i="18"/>
  <c r="DB6" i="18"/>
  <c r="R6" i="18"/>
  <c r="DC6" i="18"/>
  <c r="DD6" i="18"/>
  <c r="DE6" i="18"/>
  <c r="DF6" i="18"/>
  <c r="S6" i="18"/>
  <c r="DG6" i="18"/>
  <c r="DH6" i="18"/>
  <c r="DI6" i="18"/>
  <c r="DJ6" i="18"/>
  <c r="DK6" i="18"/>
  <c r="DL6" i="18"/>
  <c r="DM6" i="18"/>
  <c r="DN6" i="18"/>
  <c r="T6" i="18"/>
  <c r="DO6" i="18"/>
  <c r="DP6" i="18"/>
  <c r="DQ6" i="18"/>
  <c r="DR6" i="18"/>
  <c r="DS6" i="18"/>
  <c r="DT6" i="18"/>
  <c r="DU6" i="18"/>
  <c r="DV6" i="18"/>
  <c r="U6" i="18"/>
  <c r="DW6" i="18"/>
  <c r="DX6" i="18"/>
  <c r="DY6" i="18"/>
  <c r="DZ6" i="18"/>
  <c r="EA6" i="18"/>
  <c r="EB6" i="18"/>
  <c r="EC6" i="18"/>
  <c r="ED6" i="18"/>
  <c r="EE6" i="18"/>
  <c r="V6" i="18"/>
  <c r="EF6" i="18"/>
  <c r="EG6" i="18"/>
  <c r="EH6" i="18"/>
  <c r="EI6" i="18"/>
  <c r="EJ6" i="18"/>
  <c r="EK6" i="18"/>
  <c r="EL6" i="18"/>
  <c r="EM6" i="18"/>
  <c r="EN6" i="18"/>
  <c r="EO6" i="18"/>
  <c r="EP6" i="18"/>
  <c r="EQ6" i="18"/>
  <c r="ER6" i="18"/>
  <c r="ES6" i="18"/>
  <c r="ET6" i="18"/>
  <c r="EU6" i="18"/>
  <c r="EV6" i="18"/>
  <c r="EW6" i="18"/>
  <c r="EX6" i="18"/>
  <c r="Y6" i="18"/>
  <c r="Z6" i="18"/>
  <c r="AA6" i="18"/>
  <c r="AB6" i="18"/>
  <c r="Y8" i="25"/>
  <c r="AG8" i="25"/>
  <c r="AO8" i="16"/>
  <c r="AO8" i="17"/>
  <c r="Y7" i="25"/>
  <c r="AG7" i="25"/>
  <c r="AO7" i="16"/>
  <c r="AO7" i="17"/>
  <c r="AE6" i="18"/>
  <c r="EY6" i="18"/>
  <c r="EZ6" i="18"/>
  <c r="FA6" i="18"/>
  <c r="FB6" i="18"/>
  <c r="FC6" i="18"/>
  <c r="FD6" i="18"/>
  <c r="FE6" i="18"/>
  <c r="FF6" i="18"/>
  <c r="FG6" i="18"/>
  <c r="FH6" i="18"/>
  <c r="FI6" i="18"/>
  <c r="FJ6" i="18"/>
  <c r="FK6" i="18"/>
  <c r="FL6" i="18"/>
  <c r="FM6" i="18"/>
  <c r="FN6" i="18"/>
  <c r="FO6" i="18"/>
  <c r="FP6" i="18"/>
  <c r="FQ6" i="18"/>
  <c r="FR6" i="18"/>
  <c r="FS6" i="18"/>
  <c r="FT6" i="18"/>
  <c r="FU6" i="18"/>
  <c r="FV6" i="18"/>
  <c r="FW6" i="18"/>
  <c r="FX6" i="18"/>
  <c r="J5" i="18"/>
  <c r="FY6" i="18"/>
  <c r="Y5" i="18"/>
  <c r="FZ6" i="18"/>
  <c r="X5" i="18"/>
  <c r="GB6" i="18"/>
  <c r="GC6" i="18"/>
  <c r="GD6" i="18"/>
  <c r="GE6" i="18"/>
  <c r="AB5" i="18"/>
  <c r="GF6" i="18"/>
  <c r="M5" i="18"/>
  <c r="GG6" i="18"/>
  <c r="GH6" i="18"/>
  <c r="GI6" i="18"/>
  <c r="GJ6" i="18"/>
  <c r="GK6" i="18"/>
  <c r="GL6" i="18"/>
  <c r="GM6" i="18"/>
  <c r="GN6" i="18"/>
  <c r="GO6" i="18"/>
  <c r="GP6" i="18"/>
  <c r="GQ6" i="18"/>
  <c r="GR6" i="18"/>
  <c r="AW8" i="17"/>
  <c r="AW7" i="17"/>
  <c r="AJ6" i="18"/>
  <c r="AY8" i="17"/>
  <c r="AY7" i="17"/>
  <c r="AL6" i="18"/>
  <c r="BA8" i="17"/>
  <c r="BA7" i="17"/>
  <c r="AN6" i="18"/>
  <c r="BB8" i="17"/>
  <c r="BB7" i="17"/>
  <c r="AO6" i="18"/>
  <c r="BC8" i="17"/>
  <c r="BC7" i="17"/>
  <c r="AP6" i="18"/>
  <c r="GS6" i="18"/>
  <c r="GT6" i="18"/>
  <c r="GU6" i="18"/>
  <c r="GV6" i="18"/>
  <c r="GW6" i="18"/>
  <c r="GX6" i="18"/>
  <c r="GY6" i="18"/>
  <c r="GZ6" i="18"/>
  <c r="HA6" i="18"/>
  <c r="HB6" i="18"/>
  <c r="HC6" i="18"/>
  <c r="HD6" i="18"/>
  <c r="HE6" i="18"/>
  <c r="HF6" i="18"/>
  <c r="HG6" i="18"/>
  <c r="HH6" i="18"/>
  <c r="HI6" i="18"/>
  <c r="HJ6" i="18"/>
  <c r="HK6" i="18"/>
  <c r="HL6" i="18"/>
  <c r="HM6" i="18"/>
  <c r="AW5" i="18"/>
  <c r="BA5" i="18"/>
  <c r="BA6" i="18"/>
  <c r="BC6" i="18"/>
  <c r="BA7" i="18"/>
  <c r="Y6" i="25"/>
  <c r="AG6" i="25"/>
  <c r="AO6" i="16"/>
  <c r="AO6" i="17"/>
  <c r="AE5" i="18"/>
  <c r="BB5" i="18"/>
  <c r="BC5" i="18"/>
  <c r="BB6" i="18"/>
  <c r="AE7" i="18"/>
  <c r="BB7" i="18"/>
  <c r="BC7" i="18"/>
  <c r="BA8" i="18"/>
  <c r="Y9" i="25"/>
  <c r="AG9" i="25"/>
  <c r="AO9" i="16"/>
  <c r="AO9" i="17"/>
  <c r="AE8" i="18"/>
  <c r="BB8" i="18"/>
  <c r="BC8" i="18"/>
  <c r="BA9" i="18"/>
  <c r="AE9" i="18"/>
  <c r="BB9" i="18"/>
  <c r="AD9" i="18"/>
  <c r="BC9" i="18"/>
  <c r="BA10" i="18"/>
  <c r="AE10" i="18"/>
  <c r="BB10" i="18"/>
  <c r="AD10" i="18"/>
  <c r="BC10" i="18"/>
  <c r="BA11" i="18"/>
  <c r="AE11" i="18"/>
  <c r="BB11" i="18"/>
  <c r="AD11" i="18"/>
  <c r="BC11" i="18"/>
  <c r="BA12" i="18"/>
  <c r="AE12" i="18"/>
  <c r="BB12" i="18"/>
  <c r="AD12" i="18"/>
  <c r="BC12" i="18"/>
  <c r="BA13" i="18"/>
  <c r="AE13" i="18"/>
  <c r="BB13" i="18"/>
  <c r="AD13" i="18"/>
  <c r="BC13" i="18"/>
  <c r="BA14" i="18"/>
  <c r="AE14" i="18"/>
  <c r="BB14" i="18"/>
  <c r="AD14" i="18"/>
  <c r="BC14" i="18"/>
  <c r="BA15" i="18"/>
  <c r="AE15" i="18"/>
  <c r="BB15" i="18"/>
  <c r="AD15" i="18"/>
  <c r="BC15" i="18"/>
  <c r="BA16" i="18"/>
  <c r="AE16" i="18"/>
  <c r="BB16" i="18"/>
  <c r="AD16" i="18"/>
  <c r="BC16" i="18"/>
  <c r="BA17" i="18"/>
  <c r="AE17" i="18"/>
  <c r="BB17" i="18"/>
  <c r="AD17" i="18"/>
  <c r="BC17" i="18"/>
  <c r="BA18" i="18"/>
  <c r="AE18" i="18"/>
  <c r="BB18" i="18"/>
  <c r="AD18" i="18"/>
  <c r="BC18" i="18"/>
  <c r="BA19" i="18"/>
  <c r="AE19" i="18"/>
  <c r="BB19" i="18"/>
  <c r="AD19" i="18"/>
  <c r="BC19" i="18"/>
  <c r="BA20" i="18"/>
  <c r="AE20" i="18"/>
  <c r="BB20" i="18"/>
  <c r="AD20" i="18"/>
  <c r="BC20" i="18"/>
  <c r="BA21" i="18"/>
  <c r="AE21" i="18"/>
  <c r="BB21" i="18"/>
  <c r="AD21" i="18"/>
  <c r="BC21" i="18"/>
  <c r="BA22" i="18"/>
  <c r="AE22" i="18"/>
  <c r="BB22" i="18"/>
  <c r="AD22" i="18"/>
  <c r="BC22" i="18"/>
  <c r="BA23" i="18"/>
  <c r="AE23" i="18"/>
  <c r="BB23" i="18"/>
  <c r="AD23" i="18"/>
  <c r="BC23" i="18"/>
  <c r="BA24" i="18"/>
  <c r="AE24" i="18"/>
  <c r="BB24" i="18"/>
  <c r="AD24" i="18"/>
  <c r="BC24" i="18"/>
  <c r="BA25" i="18"/>
  <c r="AE25" i="18"/>
  <c r="BB25" i="18"/>
  <c r="AD25" i="18"/>
  <c r="BC25" i="18"/>
  <c r="BA26" i="18"/>
  <c r="AE26" i="18"/>
  <c r="BB26" i="18"/>
  <c r="AD26" i="18"/>
  <c r="BC26" i="18"/>
  <c r="BA27" i="18"/>
  <c r="AE27" i="18"/>
  <c r="BB27" i="18"/>
  <c r="AD27" i="18"/>
  <c r="BC27" i="18"/>
  <c r="BA28" i="18"/>
  <c r="AE28" i="18"/>
  <c r="BB28" i="18"/>
  <c r="AD28" i="18"/>
  <c r="BC28" i="18"/>
  <c r="BA29" i="18"/>
  <c r="AE29" i="18"/>
  <c r="BB29" i="18"/>
  <c r="AD29" i="18"/>
  <c r="BC29" i="18"/>
  <c r="BA30" i="18"/>
  <c r="AE30" i="18"/>
  <c r="BB30" i="18"/>
  <c r="AD30" i="18"/>
  <c r="BC30" i="18"/>
  <c r="BA31" i="18"/>
  <c r="AE31" i="18"/>
  <c r="BB31" i="18"/>
  <c r="AD31" i="18"/>
  <c r="BC31" i="18"/>
  <c r="BA32" i="18"/>
  <c r="AE32" i="18"/>
  <c r="BB32" i="18"/>
  <c r="AD32" i="18"/>
  <c r="BC32" i="18"/>
  <c r="BA33" i="18"/>
  <c r="AE33" i="18"/>
  <c r="BB33" i="18"/>
  <c r="AD33" i="18"/>
  <c r="BC33" i="18"/>
  <c r="BA34" i="18"/>
  <c r="AE34" i="18"/>
  <c r="BB34" i="18"/>
  <c r="AD34" i="18"/>
  <c r="BC34" i="18"/>
  <c r="BA35" i="18"/>
  <c r="AE35" i="18"/>
  <c r="BB35" i="18"/>
  <c r="AD35" i="18"/>
  <c r="BC35" i="18"/>
  <c r="BA36" i="18"/>
  <c r="AE36" i="18"/>
  <c r="BB36" i="18"/>
  <c r="AD36" i="18"/>
  <c r="BC36" i="18"/>
  <c r="BA37" i="18"/>
  <c r="AE37" i="18"/>
  <c r="BB37" i="18"/>
  <c r="AD37" i="18"/>
  <c r="BC37" i="18"/>
  <c r="BA38" i="18"/>
  <c r="AE38" i="18"/>
  <c r="BB38" i="18"/>
  <c r="AD38" i="18"/>
  <c r="BC38" i="18"/>
  <c r="BA39" i="18"/>
  <c r="AE39" i="18"/>
  <c r="BB39" i="18"/>
  <c r="AD39" i="18"/>
  <c r="BC39" i="18"/>
  <c r="BA40" i="18"/>
  <c r="AE40" i="18"/>
  <c r="BB40" i="18"/>
  <c r="AD40" i="18"/>
  <c r="BC40" i="18"/>
  <c r="BA41" i="18"/>
  <c r="AE41" i="18"/>
  <c r="BB41" i="18"/>
  <c r="AD41" i="18"/>
  <c r="BC41" i="18"/>
  <c r="BA42" i="18"/>
  <c r="AE42" i="18"/>
  <c r="BB42" i="18"/>
  <c r="AD42" i="18"/>
  <c r="BC42" i="18"/>
  <c r="BA43" i="18"/>
  <c r="AE43" i="18"/>
  <c r="BB43" i="18"/>
  <c r="AD43" i="18"/>
  <c r="BC43" i="18"/>
  <c r="BA44" i="18"/>
  <c r="AE44" i="18"/>
  <c r="BB44" i="18"/>
  <c r="AD44" i="18"/>
  <c r="BC44" i="18"/>
  <c r="BA45" i="18"/>
  <c r="AE45" i="18"/>
  <c r="BB45" i="18"/>
  <c r="AD45" i="18"/>
  <c r="BC45" i="18"/>
  <c r="BA46" i="18"/>
  <c r="AE46" i="18"/>
  <c r="BB46" i="18"/>
  <c r="AD46" i="18"/>
  <c r="BC46" i="18"/>
  <c r="BA47" i="18"/>
  <c r="AE47" i="18"/>
  <c r="BB47" i="18"/>
  <c r="AD47" i="18"/>
  <c r="BC47" i="18"/>
  <c r="BA48" i="18"/>
  <c r="AE48" i="18"/>
  <c r="BB48" i="18"/>
  <c r="AD48" i="18"/>
  <c r="BC48" i="18"/>
  <c r="BA49" i="18"/>
  <c r="AE49" i="18"/>
  <c r="BB49" i="18"/>
  <c r="AD49" i="18"/>
  <c r="BC49" i="18"/>
  <c r="BA50" i="18"/>
  <c r="AE50" i="18"/>
  <c r="BB50" i="18"/>
  <c r="AD50" i="18"/>
  <c r="BC50" i="18"/>
  <c r="BA51" i="18"/>
  <c r="AE51" i="18"/>
  <c r="BB51" i="18"/>
  <c r="AD51" i="18"/>
  <c r="BC51" i="18"/>
  <c r="BA52" i="18"/>
  <c r="AE52" i="18"/>
  <c r="BB52" i="18"/>
  <c r="AD52" i="18"/>
  <c r="BC52" i="18"/>
  <c r="BA53" i="18"/>
  <c r="AE53" i="18"/>
  <c r="BB53" i="18"/>
  <c r="AD53" i="18"/>
  <c r="BC53" i="18"/>
  <c r="BA54" i="18"/>
  <c r="AE54" i="18"/>
  <c r="BB54" i="18"/>
  <c r="AD54" i="18"/>
  <c r="BC54" i="18"/>
  <c r="BA55" i="18"/>
  <c r="AE55" i="18"/>
  <c r="BB55" i="18"/>
  <c r="AD55" i="18"/>
  <c r="BC55" i="18"/>
  <c r="BA56" i="18"/>
  <c r="AE56" i="18"/>
  <c r="BB56" i="18"/>
  <c r="AD56" i="18"/>
  <c r="BC56" i="18"/>
  <c r="BA57" i="18"/>
  <c r="AE57" i="18"/>
  <c r="BB57" i="18"/>
  <c r="AD57" i="18"/>
  <c r="BC57" i="18"/>
  <c r="BA58" i="18"/>
  <c r="AE58" i="18"/>
  <c r="BB58" i="18"/>
  <c r="AD58" i="18"/>
  <c r="BC58" i="18"/>
  <c r="BA59" i="18"/>
  <c r="AE59" i="18"/>
  <c r="BB59" i="18"/>
  <c r="AD59" i="18"/>
  <c r="BC59" i="18"/>
  <c r="BA60" i="18"/>
  <c r="AE60" i="18"/>
  <c r="BB60" i="18"/>
  <c r="AD60" i="18"/>
  <c r="BC60" i="18"/>
  <c r="BA61" i="18"/>
  <c r="AE61" i="18"/>
  <c r="BB61" i="18"/>
  <c r="AD61" i="18"/>
  <c r="BC61" i="18"/>
  <c r="BA62" i="18"/>
  <c r="AE62" i="18"/>
  <c r="BB62" i="18"/>
  <c r="AD62" i="18"/>
  <c r="BC62" i="18"/>
  <c r="BA63" i="18"/>
  <c r="AE63" i="18"/>
  <c r="BB63" i="18"/>
  <c r="AD63" i="18"/>
  <c r="BC63" i="18"/>
  <c r="BA64" i="18"/>
  <c r="AE64" i="18"/>
  <c r="BB64" i="18"/>
  <c r="AD64" i="18"/>
  <c r="BC64" i="18"/>
  <c r="BH6" i="18"/>
  <c r="HN6" i="18"/>
  <c r="F7" i="18"/>
  <c r="BJ7" i="18"/>
  <c r="BK7" i="18"/>
  <c r="BL7" i="18"/>
  <c r="BM7" i="18"/>
  <c r="J7" i="18"/>
  <c r="BN7" i="18"/>
  <c r="L7" i="18"/>
  <c r="BO7" i="18"/>
  <c r="BP7" i="18"/>
  <c r="BQ7" i="18"/>
  <c r="BR7" i="18"/>
  <c r="BS7" i="18"/>
  <c r="BT7" i="18"/>
  <c r="BU7" i="18"/>
  <c r="BV7" i="18"/>
  <c r="M7" i="18"/>
  <c r="X7" i="18"/>
  <c r="BW7" i="18"/>
  <c r="N7" i="18"/>
  <c r="GA7" i="18"/>
  <c r="BX7" i="18" s="1"/>
  <c r="BY7" i="18"/>
  <c r="BZ7" i="18"/>
  <c r="CA7" i="18"/>
  <c r="K7" i="18"/>
  <c r="CB7" i="18"/>
  <c r="CC7" i="18"/>
  <c r="CD7" i="18"/>
  <c r="CE7" i="18"/>
  <c r="CF7" i="18"/>
  <c r="CG7" i="18"/>
  <c r="CH7" i="18"/>
  <c r="CI7" i="18"/>
  <c r="CJ7" i="18"/>
  <c r="CK7" i="18"/>
  <c r="CL7" i="18"/>
  <c r="CM7" i="18"/>
  <c r="CN7" i="18"/>
  <c r="CO7" i="18"/>
  <c r="O7" i="18"/>
  <c r="CP7" i="18"/>
  <c r="AI7" i="18"/>
  <c r="AK7" i="18"/>
  <c r="AM7" i="18"/>
  <c r="CQ7" i="18"/>
  <c r="CR7" i="18"/>
  <c r="CS7" i="18"/>
  <c r="CT7" i="18"/>
  <c r="CU7" i="18"/>
  <c r="P7" i="18"/>
  <c r="CV7" i="18"/>
  <c r="CW7" i="18"/>
  <c r="CX7" i="18"/>
  <c r="Q7" i="18"/>
  <c r="CY7" i="18"/>
  <c r="CZ7" i="18"/>
  <c r="DA7" i="18"/>
  <c r="DB7" i="18"/>
  <c r="R7" i="18"/>
  <c r="DC7" i="18"/>
  <c r="DD7" i="18"/>
  <c r="DE7" i="18"/>
  <c r="DF7" i="18"/>
  <c r="S7" i="18"/>
  <c r="DG7" i="18"/>
  <c r="DH7" i="18"/>
  <c r="DI7" i="18"/>
  <c r="DJ7" i="18"/>
  <c r="DK7" i="18"/>
  <c r="DL7" i="18"/>
  <c r="DM7" i="18"/>
  <c r="DN7" i="18"/>
  <c r="T7" i="18"/>
  <c r="DO7" i="18"/>
  <c r="DP7" i="18"/>
  <c r="DQ7" i="18"/>
  <c r="DR7" i="18"/>
  <c r="DS7" i="18"/>
  <c r="DT7" i="18"/>
  <c r="DU7" i="18"/>
  <c r="DV7" i="18"/>
  <c r="U7" i="18"/>
  <c r="DW7" i="18"/>
  <c r="DX7" i="18"/>
  <c r="DY7" i="18"/>
  <c r="DZ7" i="18"/>
  <c r="EA7" i="18"/>
  <c r="EB7" i="18"/>
  <c r="EC7" i="18"/>
  <c r="ED7" i="18"/>
  <c r="EE7" i="18"/>
  <c r="V7" i="18"/>
  <c r="EF7" i="18"/>
  <c r="EG7" i="18"/>
  <c r="EH7" i="18"/>
  <c r="EI7" i="18"/>
  <c r="EJ7" i="18"/>
  <c r="EK7" i="18"/>
  <c r="EL7" i="18"/>
  <c r="EM7" i="18"/>
  <c r="EN7" i="18"/>
  <c r="EO7" i="18"/>
  <c r="EP7" i="18"/>
  <c r="EQ7" i="18"/>
  <c r="ER7" i="18"/>
  <c r="ES7" i="18"/>
  <c r="ET7" i="18"/>
  <c r="EU7" i="18"/>
  <c r="EV7" i="18"/>
  <c r="EW7" i="18"/>
  <c r="EX7" i="18"/>
  <c r="Y7" i="18"/>
  <c r="Z7" i="18"/>
  <c r="AA7" i="18"/>
  <c r="AB7" i="18"/>
  <c r="EY7" i="18"/>
  <c r="EZ7" i="18"/>
  <c r="FA7" i="18"/>
  <c r="FB7" i="18"/>
  <c r="FC7" i="18"/>
  <c r="FD7" i="18"/>
  <c r="FE7" i="18"/>
  <c r="FF7" i="18"/>
  <c r="FG7" i="18"/>
  <c r="FH7" i="18"/>
  <c r="FI7" i="18"/>
  <c r="FJ7" i="18"/>
  <c r="FK7" i="18"/>
  <c r="FL7" i="18"/>
  <c r="FM7" i="18"/>
  <c r="FN7" i="18"/>
  <c r="FO7" i="18"/>
  <c r="FP7" i="18"/>
  <c r="FQ7" i="18"/>
  <c r="FR7" i="18"/>
  <c r="FS7" i="18"/>
  <c r="FT7" i="18"/>
  <c r="FU7" i="18"/>
  <c r="FV7" i="18"/>
  <c r="FW7" i="18"/>
  <c r="FX7" i="18"/>
  <c r="FY7" i="18"/>
  <c r="FZ7" i="18"/>
  <c r="GB7" i="18"/>
  <c r="GC7" i="18"/>
  <c r="GD7" i="18"/>
  <c r="GE7" i="18"/>
  <c r="GF7" i="18"/>
  <c r="GG7" i="18"/>
  <c r="GH7" i="18"/>
  <c r="GI7" i="18"/>
  <c r="GJ7" i="18"/>
  <c r="GK7" i="18"/>
  <c r="GL7" i="18"/>
  <c r="GM7" i="18"/>
  <c r="GN7" i="18"/>
  <c r="GO7" i="18"/>
  <c r="GP7" i="18"/>
  <c r="GQ7" i="18"/>
  <c r="GR7" i="18"/>
  <c r="AJ7" i="18"/>
  <c r="AL7" i="18"/>
  <c r="AN7" i="18"/>
  <c r="AO7" i="18"/>
  <c r="AP7" i="18"/>
  <c r="GS7" i="18"/>
  <c r="GT7" i="18"/>
  <c r="GU7" i="18"/>
  <c r="GV7" i="18"/>
  <c r="GW7" i="18"/>
  <c r="GX7" i="18"/>
  <c r="GY7" i="18"/>
  <c r="GZ7" i="18"/>
  <c r="HA7" i="18"/>
  <c r="HB7" i="18"/>
  <c r="HC7" i="18"/>
  <c r="HD7" i="18"/>
  <c r="HE7" i="18"/>
  <c r="HF7" i="18"/>
  <c r="HG7" i="18"/>
  <c r="HH7" i="18"/>
  <c r="HI7" i="18"/>
  <c r="HJ7" i="18"/>
  <c r="HK7" i="18"/>
  <c r="HL7" i="18"/>
  <c r="HM7" i="18"/>
  <c r="BH7" i="18"/>
  <c r="HN7" i="18"/>
  <c r="F8" i="18"/>
  <c r="BJ8" i="18"/>
  <c r="BK8" i="18"/>
  <c r="BL8" i="18"/>
  <c r="BM8" i="18"/>
  <c r="J8" i="18"/>
  <c r="BN8" i="18"/>
  <c r="L8" i="18"/>
  <c r="BO8" i="18"/>
  <c r="BP8" i="18"/>
  <c r="BQ8" i="18"/>
  <c r="BR8" i="18"/>
  <c r="BS8" i="18"/>
  <c r="BT8" i="18"/>
  <c r="BU8" i="18"/>
  <c r="BV8" i="18"/>
  <c r="M8" i="18"/>
  <c r="X8" i="18"/>
  <c r="BW8" i="18"/>
  <c r="N8" i="18"/>
  <c r="GA8" i="18"/>
  <c r="BX8" i="18"/>
  <c r="BY8" i="18"/>
  <c r="BZ8" i="18"/>
  <c r="CA8" i="18"/>
  <c r="K8" i="18"/>
  <c r="CB8" i="18"/>
  <c r="CC8" i="18"/>
  <c r="CD8" i="18"/>
  <c r="CE8" i="18"/>
  <c r="CF8" i="18"/>
  <c r="CG8" i="18"/>
  <c r="CH8" i="18"/>
  <c r="CI8" i="18"/>
  <c r="CJ8" i="18"/>
  <c r="CK8" i="18"/>
  <c r="CL8" i="18"/>
  <c r="CM8" i="18"/>
  <c r="CN8" i="18"/>
  <c r="CO8" i="18"/>
  <c r="O8" i="18"/>
  <c r="CP8" i="18"/>
  <c r="AV9" i="17"/>
  <c r="AI8" i="18"/>
  <c r="AX9" i="17"/>
  <c r="AK8" i="18"/>
  <c r="AZ9" i="17"/>
  <c r="AM8" i="18"/>
  <c r="CQ8" i="18"/>
  <c r="CR8" i="18"/>
  <c r="CS8" i="18"/>
  <c r="CT8" i="18"/>
  <c r="CU8" i="18"/>
  <c r="P8" i="18"/>
  <c r="CV8" i="18"/>
  <c r="CW8" i="18"/>
  <c r="CX8" i="18"/>
  <c r="Q8" i="18"/>
  <c r="CY8" i="18"/>
  <c r="CZ8" i="18"/>
  <c r="DA8" i="18"/>
  <c r="DB8" i="18"/>
  <c r="R8" i="18"/>
  <c r="DC8" i="18"/>
  <c r="DD8" i="18"/>
  <c r="DE8" i="18"/>
  <c r="DF8" i="18"/>
  <c r="S8" i="18"/>
  <c r="DG8" i="18"/>
  <c r="DH8" i="18"/>
  <c r="DI8" i="18"/>
  <c r="DJ8" i="18"/>
  <c r="DK8" i="18"/>
  <c r="DL8" i="18"/>
  <c r="DM8" i="18"/>
  <c r="DN8" i="18"/>
  <c r="T8" i="18"/>
  <c r="DO8" i="18"/>
  <c r="DP8" i="18"/>
  <c r="DQ8" i="18"/>
  <c r="DR8" i="18"/>
  <c r="DS8" i="18"/>
  <c r="DT8" i="18"/>
  <c r="DU8" i="18"/>
  <c r="DV8" i="18"/>
  <c r="U8" i="18"/>
  <c r="DW8" i="18"/>
  <c r="DX8" i="18"/>
  <c r="DY8" i="18"/>
  <c r="DZ8" i="18"/>
  <c r="EA8" i="18"/>
  <c r="EB8" i="18"/>
  <c r="EC8" i="18"/>
  <c r="ED8" i="18"/>
  <c r="EE8" i="18"/>
  <c r="V8" i="18"/>
  <c r="EF8" i="18"/>
  <c r="EG8" i="18"/>
  <c r="EH8" i="18"/>
  <c r="EI8" i="18"/>
  <c r="EJ8" i="18"/>
  <c r="EK8" i="18"/>
  <c r="EL8" i="18"/>
  <c r="EM8" i="18"/>
  <c r="EN8" i="18"/>
  <c r="EO8" i="18"/>
  <c r="EP8" i="18"/>
  <c r="EQ8" i="18"/>
  <c r="ER8" i="18"/>
  <c r="ES8" i="18"/>
  <c r="ET8" i="18"/>
  <c r="EU8" i="18"/>
  <c r="EV8" i="18"/>
  <c r="EW8" i="18"/>
  <c r="EX8" i="18"/>
  <c r="Y8" i="18"/>
  <c r="Z8" i="18"/>
  <c r="AA8" i="18"/>
  <c r="AB8" i="18"/>
  <c r="EY8" i="18"/>
  <c r="EZ8" i="18"/>
  <c r="FA8" i="18"/>
  <c r="FB8" i="18"/>
  <c r="FC8" i="18"/>
  <c r="FD8" i="18"/>
  <c r="FE8" i="18"/>
  <c r="FF8" i="18"/>
  <c r="FG8" i="18"/>
  <c r="FH8" i="18"/>
  <c r="FI8" i="18"/>
  <c r="FJ8" i="18"/>
  <c r="FK8" i="18"/>
  <c r="FL8" i="18"/>
  <c r="FM8" i="18"/>
  <c r="FN8" i="18"/>
  <c r="FO8" i="18"/>
  <c r="FP8" i="18"/>
  <c r="FQ8" i="18"/>
  <c r="FR8" i="18"/>
  <c r="FS8" i="18"/>
  <c r="FT8" i="18"/>
  <c r="FU8" i="18"/>
  <c r="FV8" i="18"/>
  <c r="FW8" i="18"/>
  <c r="FX8" i="18"/>
  <c r="FY8" i="18"/>
  <c r="FZ8" i="18"/>
  <c r="GB8" i="18"/>
  <c r="GC8" i="18"/>
  <c r="GD8" i="18"/>
  <c r="GE8" i="18"/>
  <c r="GF8" i="18"/>
  <c r="GG8" i="18"/>
  <c r="GH8" i="18"/>
  <c r="GI8" i="18"/>
  <c r="GJ8" i="18"/>
  <c r="GK8" i="18"/>
  <c r="GL8" i="18"/>
  <c r="GM8" i="18"/>
  <c r="GN8" i="18"/>
  <c r="GO8" i="18"/>
  <c r="GP8" i="18"/>
  <c r="GQ8" i="18"/>
  <c r="GR8" i="18"/>
  <c r="AW9" i="17"/>
  <c r="AJ8" i="18"/>
  <c r="AY9" i="17"/>
  <c r="AL8" i="18"/>
  <c r="BA9" i="17"/>
  <c r="AN8" i="18"/>
  <c r="BB9" i="17"/>
  <c r="AO8" i="18"/>
  <c r="BC9" i="17"/>
  <c r="AP8" i="18"/>
  <c r="GS8" i="18"/>
  <c r="GT8" i="18"/>
  <c r="GU8" i="18"/>
  <c r="GV8" i="18"/>
  <c r="GW8" i="18"/>
  <c r="GX8" i="18"/>
  <c r="GY8" i="18"/>
  <c r="GZ8" i="18"/>
  <c r="HA8" i="18"/>
  <c r="HB8" i="18"/>
  <c r="HC8" i="18"/>
  <c r="HD8" i="18"/>
  <c r="HE8" i="18"/>
  <c r="HF8" i="18"/>
  <c r="HG8" i="18"/>
  <c r="HH8" i="18"/>
  <c r="HI8" i="18"/>
  <c r="HJ8" i="18"/>
  <c r="HK8" i="18"/>
  <c r="HL8" i="18"/>
  <c r="HM8" i="18"/>
  <c r="BH8" i="18"/>
  <c r="HN8" i="18"/>
  <c r="F9" i="18"/>
  <c r="BJ9" i="18"/>
  <c r="BK9" i="18"/>
  <c r="BL9" i="18"/>
  <c r="BM9" i="18"/>
  <c r="J9" i="18"/>
  <c r="BN9" i="18"/>
  <c r="L9" i="18"/>
  <c r="BO9" i="18"/>
  <c r="BP9" i="18"/>
  <c r="AC9" i="18"/>
  <c r="BD9" i="18"/>
  <c r="BQ9" i="18"/>
  <c r="BR9" i="18"/>
  <c r="BS9" i="18"/>
  <c r="BT9" i="18"/>
  <c r="BU9" i="18"/>
  <c r="BV9" i="18"/>
  <c r="M9" i="18"/>
  <c r="X9" i="18"/>
  <c r="BW9" i="18"/>
  <c r="N9" i="18"/>
  <c r="GA9" i="18"/>
  <c r="BX9" i="18" s="1"/>
  <c r="BY9" i="18"/>
  <c r="BZ9" i="18"/>
  <c r="CA9" i="18"/>
  <c r="K9" i="18"/>
  <c r="CB9" i="18"/>
  <c r="CC9" i="18"/>
  <c r="CD9" i="18"/>
  <c r="CE9" i="18"/>
  <c r="CF9" i="18"/>
  <c r="CG9" i="18"/>
  <c r="CH9" i="18"/>
  <c r="CI9" i="18"/>
  <c r="CJ9" i="18"/>
  <c r="CK9" i="18"/>
  <c r="CL9" i="18"/>
  <c r="CM9" i="18"/>
  <c r="CN9" i="18"/>
  <c r="CO9" i="18"/>
  <c r="O9" i="18"/>
  <c r="CP9" i="18"/>
  <c r="AI9" i="18"/>
  <c r="AK9" i="18"/>
  <c r="AM9" i="18"/>
  <c r="CQ9" i="18"/>
  <c r="CR9" i="18"/>
  <c r="CS9" i="18"/>
  <c r="CT9" i="18"/>
  <c r="CU9" i="18"/>
  <c r="P9" i="18"/>
  <c r="CV9" i="18"/>
  <c r="CW9" i="18"/>
  <c r="CX9" i="18"/>
  <c r="Q9" i="18"/>
  <c r="CY9" i="18"/>
  <c r="CZ9" i="18"/>
  <c r="DA9" i="18"/>
  <c r="DB9" i="18"/>
  <c r="R9" i="18"/>
  <c r="DC9" i="18"/>
  <c r="DD9" i="18"/>
  <c r="DE9" i="18"/>
  <c r="DF9" i="18"/>
  <c r="S9" i="18"/>
  <c r="DG9" i="18"/>
  <c r="DH9" i="18"/>
  <c r="DI9" i="18"/>
  <c r="DJ9" i="18"/>
  <c r="DK9" i="18"/>
  <c r="DL9" i="18"/>
  <c r="DM9" i="18"/>
  <c r="DN9" i="18"/>
  <c r="T9" i="18"/>
  <c r="DO9" i="18"/>
  <c r="DP9" i="18"/>
  <c r="DQ9" i="18"/>
  <c r="DR9" i="18"/>
  <c r="DS9" i="18"/>
  <c r="DT9" i="18"/>
  <c r="DU9" i="18"/>
  <c r="DV9" i="18"/>
  <c r="U9" i="18"/>
  <c r="DW9" i="18"/>
  <c r="DX9" i="18"/>
  <c r="DY9" i="18"/>
  <c r="DZ9" i="18"/>
  <c r="EA9" i="18"/>
  <c r="EB9" i="18"/>
  <c r="EC9" i="18"/>
  <c r="ED9" i="18"/>
  <c r="EE9" i="18"/>
  <c r="V9" i="18"/>
  <c r="EF9" i="18"/>
  <c r="EG9" i="18"/>
  <c r="EH9" i="18"/>
  <c r="EI9" i="18"/>
  <c r="EJ9" i="18"/>
  <c r="EK9" i="18"/>
  <c r="EL9" i="18"/>
  <c r="EM9" i="18"/>
  <c r="EN9" i="18"/>
  <c r="EO9" i="18"/>
  <c r="EP9" i="18"/>
  <c r="EQ9" i="18"/>
  <c r="ER9" i="18"/>
  <c r="ES9" i="18"/>
  <c r="ET9" i="18"/>
  <c r="EU9" i="18"/>
  <c r="EV9" i="18"/>
  <c r="EW9" i="18"/>
  <c r="EX9" i="18"/>
  <c r="Y9" i="18"/>
  <c r="Z9" i="18"/>
  <c r="AA9" i="18"/>
  <c r="AB9" i="18"/>
  <c r="EY9" i="18"/>
  <c r="EZ9" i="18"/>
  <c r="FA9" i="18"/>
  <c r="FB9" i="18"/>
  <c r="FC9" i="18"/>
  <c r="FD9" i="18"/>
  <c r="FE9" i="18"/>
  <c r="FF9" i="18"/>
  <c r="FG9" i="18"/>
  <c r="FH9" i="18"/>
  <c r="FI9" i="18"/>
  <c r="FJ9" i="18"/>
  <c r="FK9" i="18"/>
  <c r="FL9" i="18"/>
  <c r="FM9" i="18"/>
  <c r="FN9" i="18"/>
  <c r="FO9" i="18"/>
  <c r="FP9" i="18"/>
  <c r="FQ9" i="18"/>
  <c r="FR9" i="18"/>
  <c r="FS9" i="18"/>
  <c r="FT9" i="18"/>
  <c r="FU9" i="18"/>
  <c r="FV9" i="18"/>
  <c r="FW9" i="18"/>
  <c r="FX9" i="18"/>
  <c r="FY9" i="18"/>
  <c r="FZ9" i="18"/>
  <c r="GB9" i="18"/>
  <c r="GC9" i="18"/>
  <c r="GD9" i="18"/>
  <c r="GE9" i="18"/>
  <c r="GF9" i="18"/>
  <c r="GG9" i="18"/>
  <c r="GH9" i="18"/>
  <c r="GI9" i="18"/>
  <c r="GJ9" i="18"/>
  <c r="GK9" i="18"/>
  <c r="GL9" i="18"/>
  <c r="GM9" i="18"/>
  <c r="GN9" i="18"/>
  <c r="GO9" i="18"/>
  <c r="GP9" i="18"/>
  <c r="GQ9" i="18"/>
  <c r="GR9" i="18"/>
  <c r="GS9" i="18"/>
  <c r="GT9" i="18"/>
  <c r="GU9" i="18"/>
  <c r="GV9" i="18"/>
  <c r="GW9" i="18"/>
  <c r="GX9" i="18"/>
  <c r="GY9" i="18"/>
  <c r="GZ9" i="18"/>
  <c r="AJ9" i="18"/>
  <c r="HA9" i="18"/>
  <c r="HB9" i="18"/>
  <c r="AL9" i="18"/>
  <c r="HC9" i="18"/>
  <c r="HD9" i="18"/>
  <c r="AN9" i="18"/>
  <c r="HE9" i="18"/>
  <c r="HF9" i="18"/>
  <c r="HG9" i="18"/>
  <c r="HH9" i="18"/>
  <c r="HI9" i="18"/>
  <c r="HJ9" i="18"/>
  <c r="HK9" i="18"/>
  <c r="AO9" i="18"/>
  <c r="HL9" i="18"/>
  <c r="AP9" i="18"/>
  <c r="HM9" i="18"/>
  <c r="BH9" i="18"/>
  <c r="HN9" i="18"/>
  <c r="F10" i="18"/>
  <c r="BJ10" i="18"/>
  <c r="BK10" i="18"/>
  <c r="BL10" i="18"/>
  <c r="BM10" i="18"/>
  <c r="J10" i="18"/>
  <c r="BN10" i="18"/>
  <c r="L10" i="18"/>
  <c r="BO10" i="18"/>
  <c r="BP10" i="18"/>
  <c r="AC10" i="18"/>
  <c r="BD10" i="18"/>
  <c r="BQ10" i="18"/>
  <c r="BR10" i="18"/>
  <c r="BS10" i="18"/>
  <c r="BT10" i="18"/>
  <c r="BU10" i="18"/>
  <c r="BV10" i="18"/>
  <c r="M10" i="18"/>
  <c r="X10" i="18"/>
  <c r="BW10" i="18"/>
  <c r="N10" i="18"/>
  <c r="GA10" i="18"/>
  <c r="BX10" i="18" s="1"/>
  <c r="BY10" i="18"/>
  <c r="BZ10" i="18"/>
  <c r="CA10" i="18"/>
  <c r="K10" i="18"/>
  <c r="CB10" i="18"/>
  <c r="CC10" i="18"/>
  <c r="CD10" i="18"/>
  <c r="CE10" i="18"/>
  <c r="CF10" i="18"/>
  <c r="CG10" i="18"/>
  <c r="CH10" i="18"/>
  <c r="CI10" i="18"/>
  <c r="CJ10" i="18"/>
  <c r="CK10" i="18"/>
  <c r="CL10" i="18"/>
  <c r="CM10" i="18"/>
  <c r="CN10" i="18"/>
  <c r="CO10" i="18"/>
  <c r="O10" i="18"/>
  <c r="CP10" i="18"/>
  <c r="AI10" i="18"/>
  <c r="AK10" i="18"/>
  <c r="AM10" i="18"/>
  <c r="CQ10" i="18"/>
  <c r="CR10" i="18"/>
  <c r="CS10" i="18"/>
  <c r="CT10" i="18"/>
  <c r="CU10" i="18"/>
  <c r="P10" i="18"/>
  <c r="CV10" i="18"/>
  <c r="CW10" i="18"/>
  <c r="CX10" i="18"/>
  <c r="Q10" i="18"/>
  <c r="CY10" i="18"/>
  <c r="CZ10" i="18"/>
  <c r="DA10" i="18"/>
  <c r="DB10" i="18"/>
  <c r="R10" i="18"/>
  <c r="DC10" i="18"/>
  <c r="DD10" i="18"/>
  <c r="DE10" i="18"/>
  <c r="DF10" i="18"/>
  <c r="S10" i="18"/>
  <c r="DG10" i="18"/>
  <c r="DH10" i="18"/>
  <c r="DI10" i="18"/>
  <c r="DJ10" i="18"/>
  <c r="DK10" i="18"/>
  <c r="DL10" i="18"/>
  <c r="DM10" i="18"/>
  <c r="DN10" i="18"/>
  <c r="T10" i="18"/>
  <c r="DO10" i="18"/>
  <c r="DP10" i="18"/>
  <c r="DQ10" i="18"/>
  <c r="DR10" i="18"/>
  <c r="DS10" i="18"/>
  <c r="DT10" i="18"/>
  <c r="DU10" i="18"/>
  <c r="DV10" i="18"/>
  <c r="U10" i="18"/>
  <c r="DW10" i="18"/>
  <c r="DX10" i="18"/>
  <c r="DY10" i="18"/>
  <c r="DZ10" i="18"/>
  <c r="EA10" i="18"/>
  <c r="EB10" i="18"/>
  <c r="EC10" i="18"/>
  <c r="ED10" i="18"/>
  <c r="EE10" i="18"/>
  <c r="V10" i="18"/>
  <c r="EF10" i="18"/>
  <c r="EG10" i="18"/>
  <c r="EH10" i="18"/>
  <c r="EI10" i="18"/>
  <c r="EJ10" i="18"/>
  <c r="EK10" i="18"/>
  <c r="EL10" i="18"/>
  <c r="EM10" i="18"/>
  <c r="EN10" i="18"/>
  <c r="EO10" i="18"/>
  <c r="EP10" i="18"/>
  <c r="EQ10" i="18"/>
  <c r="ER10" i="18"/>
  <c r="ES10" i="18"/>
  <c r="ET10" i="18"/>
  <c r="EU10" i="18"/>
  <c r="EV10" i="18"/>
  <c r="EW10" i="18"/>
  <c r="EX10" i="18"/>
  <c r="Y10" i="18"/>
  <c r="Z10" i="18"/>
  <c r="AA10" i="18"/>
  <c r="AB10" i="18"/>
  <c r="EY10" i="18"/>
  <c r="EZ10" i="18"/>
  <c r="FA10" i="18"/>
  <c r="FB10" i="18"/>
  <c r="FC10" i="18"/>
  <c r="FD10" i="18"/>
  <c r="FE10" i="18"/>
  <c r="FF10" i="18"/>
  <c r="FG10" i="18"/>
  <c r="FH10" i="18"/>
  <c r="FI10" i="18"/>
  <c r="FJ10" i="18"/>
  <c r="FK10" i="18"/>
  <c r="FL10" i="18"/>
  <c r="FM10" i="18"/>
  <c r="FN10" i="18"/>
  <c r="FO10" i="18"/>
  <c r="FP10" i="18"/>
  <c r="FQ10" i="18"/>
  <c r="FR10" i="18"/>
  <c r="FS10" i="18"/>
  <c r="FT10" i="18"/>
  <c r="FU10" i="18"/>
  <c r="FV10" i="18"/>
  <c r="FW10" i="18"/>
  <c r="FX10" i="18"/>
  <c r="FY10" i="18"/>
  <c r="FZ10" i="18"/>
  <c r="GB10" i="18"/>
  <c r="GC10" i="18"/>
  <c r="GD10" i="18"/>
  <c r="GE10" i="18"/>
  <c r="GF10" i="18"/>
  <c r="GG10" i="18"/>
  <c r="GH10" i="18"/>
  <c r="GI10" i="18"/>
  <c r="GJ10" i="18"/>
  <c r="GK10" i="18"/>
  <c r="GL10" i="18"/>
  <c r="GM10" i="18"/>
  <c r="GN10" i="18"/>
  <c r="GO10" i="18"/>
  <c r="GP10" i="18"/>
  <c r="GQ10" i="18"/>
  <c r="GR10" i="18"/>
  <c r="GS10" i="18"/>
  <c r="GT10" i="18"/>
  <c r="GU10" i="18"/>
  <c r="GV10" i="18"/>
  <c r="GW10" i="18"/>
  <c r="GX10" i="18"/>
  <c r="GY10" i="18"/>
  <c r="GZ10" i="18"/>
  <c r="AJ10" i="18"/>
  <c r="HA10" i="18"/>
  <c r="HB10" i="18"/>
  <c r="AL10" i="18"/>
  <c r="HC10" i="18"/>
  <c r="HD10" i="18"/>
  <c r="AN10" i="18"/>
  <c r="HE10" i="18"/>
  <c r="HF10" i="18"/>
  <c r="HG10" i="18"/>
  <c r="HH10" i="18"/>
  <c r="HI10" i="18"/>
  <c r="HJ10" i="18"/>
  <c r="HK10" i="18"/>
  <c r="AO10" i="18"/>
  <c r="HL10" i="18"/>
  <c r="AP10" i="18"/>
  <c r="HM10" i="18"/>
  <c r="BH10" i="18"/>
  <c r="HN10" i="18"/>
  <c r="F11" i="18"/>
  <c r="BJ11" i="18"/>
  <c r="BK11" i="18"/>
  <c r="BL11" i="18"/>
  <c r="BM11" i="18"/>
  <c r="J11" i="18"/>
  <c r="BN11" i="18"/>
  <c r="L11" i="18"/>
  <c r="BO11" i="18"/>
  <c r="BP11" i="18"/>
  <c r="AC11" i="18"/>
  <c r="BD11" i="18"/>
  <c r="BQ11" i="18"/>
  <c r="BR11" i="18"/>
  <c r="BS11" i="18"/>
  <c r="BT11" i="18"/>
  <c r="BU11" i="18"/>
  <c r="BV11" i="18"/>
  <c r="M11" i="18"/>
  <c r="X11" i="18"/>
  <c r="BW11" i="18"/>
  <c r="N11" i="18"/>
  <c r="GA11" i="18"/>
  <c r="BX11" i="18"/>
  <c r="BY11" i="18"/>
  <c r="BZ11" i="18"/>
  <c r="CA11" i="18"/>
  <c r="K11" i="18"/>
  <c r="CB11" i="18"/>
  <c r="CC11" i="18"/>
  <c r="CD11" i="18"/>
  <c r="CE11" i="18"/>
  <c r="CF11" i="18"/>
  <c r="CG11" i="18"/>
  <c r="CH11" i="18"/>
  <c r="CI11" i="18"/>
  <c r="CJ11" i="18"/>
  <c r="CK11" i="18"/>
  <c r="CL11" i="18"/>
  <c r="CM11" i="18"/>
  <c r="CN11" i="18"/>
  <c r="CO11" i="18"/>
  <c r="O11" i="18"/>
  <c r="CP11" i="18"/>
  <c r="AI11" i="18"/>
  <c r="AK11" i="18"/>
  <c r="AM11" i="18"/>
  <c r="CQ11" i="18"/>
  <c r="CR11" i="18"/>
  <c r="CS11" i="18"/>
  <c r="CT11" i="18"/>
  <c r="CU11" i="18"/>
  <c r="P11" i="18"/>
  <c r="CV11" i="18"/>
  <c r="CW11" i="18"/>
  <c r="CX11" i="18"/>
  <c r="Q11" i="18"/>
  <c r="CY11" i="18"/>
  <c r="CZ11" i="18"/>
  <c r="DA11" i="18"/>
  <c r="DB11" i="18"/>
  <c r="R11" i="18"/>
  <c r="DC11" i="18"/>
  <c r="DD11" i="18"/>
  <c r="DE11" i="18"/>
  <c r="DF11" i="18"/>
  <c r="S11" i="18"/>
  <c r="DG11" i="18"/>
  <c r="DH11" i="18"/>
  <c r="DI11" i="18"/>
  <c r="DJ11" i="18"/>
  <c r="DK11" i="18"/>
  <c r="DL11" i="18"/>
  <c r="DM11" i="18"/>
  <c r="DN11" i="18"/>
  <c r="T11" i="18"/>
  <c r="DO11" i="18"/>
  <c r="DP11" i="18"/>
  <c r="DQ11" i="18"/>
  <c r="DR11" i="18"/>
  <c r="DS11" i="18"/>
  <c r="DT11" i="18"/>
  <c r="DU11" i="18"/>
  <c r="DV11" i="18"/>
  <c r="U11" i="18"/>
  <c r="DW11" i="18"/>
  <c r="DX11" i="18"/>
  <c r="DY11" i="18"/>
  <c r="DZ11" i="18"/>
  <c r="EA11" i="18"/>
  <c r="EB11" i="18"/>
  <c r="EC11" i="18"/>
  <c r="ED11" i="18"/>
  <c r="EE11" i="18"/>
  <c r="V11" i="18"/>
  <c r="EF11" i="18"/>
  <c r="EG11" i="18"/>
  <c r="EH11" i="18"/>
  <c r="EI11" i="18"/>
  <c r="EJ11" i="18"/>
  <c r="EK11" i="18"/>
  <c r="EL11" i="18"/>
  <c r="EM11" i="18"/>
  <c r="EN11" i="18"/>
  <c r="EO11" i="18"/>
  <c r="EP11" i="18"/>
  <c r="EQ11" i="18"/>
  <c r="ER11" i="18"/>
  <c r="ES11" i="18"/>
  <c r="ET11" i="18"/>
  <c r="EU11" i="18"/>
  <c r="EV11" i="18"/>
  <c r="EW11" i="18"/>
  <c r="EX11" i="18"/>
  <c r="Y11" i="18"/>
  <c r="Z11" i="18"/>
  <c r="AA11" i="18"/>
  <c r="AB11" i="18"/>
  <c r="EY11" i="18"/>
  <c r="EZ11" i="18"/>
  <c r="FA11" i="18"/>
  <c r="FB11" i="18"/>
  <c r="FC11" i="18"/>
  <c r="FD11" i="18"/>
  <c r="FE11" i="18"/>
  <c r="FF11" i="18"/>
  <c r="FG11" i="18"/>
  <c r="FH11" i="18"/>
  <c r="FI11" i="18"/>
  <c r="FJ11" i="18"/>
  <c r="FK11" i="18"/>
  <c r="FL11" i="18"/>
  <c r="FM11" i="18"/>
  <c r="FN11" i="18"/>
  <c r="FO11" i="18"/>
  <c r="FP11" i="18"/>
  <c r="FQ11" i="18"/>
  <c r="FR11" i="18"/>
  <c r="FS11" i="18"/>
  <c r="FT11" i="18"/>
  <c r="FU11" i="18"/>
  <c r="FV11" i="18"/>
  <c r="FW11" i="18"/>
  <c r="FX11" i="18"/>
  <c r="FY11" i="18"/>
  <c r="FZ11" i="18"/>
  <c r="GB11" i="18"/>
  <c r="GC11" i="18"/>
  <c r="GD11" i="18"/>
  <c r="GE11" i="18"/>
  <c r="GF11" i="18"/>
  <c r="GG11" i="18"/>
  <c r="GH11" i="18"/>
  <c r="GI11" i="18"/>
  <c r="GJ11" i="18"/>
  <c r="GK11" i="18"/>
  <c r="GL11" i="18"/>
  <c r="GM11" i="18"/>
  <c r="GN11" i="18"/>
  <c r="GO11" i="18"/>
  <c r="GP11" i="18"/>
  <c r="GQ11" i="18"/>
  <c r="GR11" i="18"/>
  <c r="GS11" i="18"/>
  <c r="GT11" i="18"/>
  <c r="GU11" i="18"/>
  <c r="GV11" i="18"/>
  <c r="GW11" i="18"/>
  <c r="GX11" i="18"/>
  <c r="GY11" i="18"/>
  <c r="GZ11" i="18"/>
  <c r="AJ11" i="18"/>
  <c r="HA11" i="18"/>
  <c r="HB11" i="18"/>
  <c r="AL11" i="18"/>
  <c r="HC11" i="18"/>
  <c r="HD11" i="18"/>
  <c r="AN11" i="18"/>
  <c r="HE11" i="18"/>
  <c r="HF11" i="18"/>
  <c r="HG11" i="18"/>
  <c r="HH11" i="18"/>
  <c r="HI11" i="18"/>
  <c r="HJ11" i="18"/>
  <c r="HK11" i="18"/>
  <c r="AO11" i="18"/>
  <c r="HL11" i="18"/>
  <c r="AP11" i="18"/>
  <c r="HM11" i="18"/>
  <c r="BH11" i="18"/>
  <c r="HN11" i="18"/>
  <c r="F12" i="18"/>
  <c r="BJ12" i="18"/>
  <c r="BK12" i="18"/>
  <c r="BL12" i="18"/>
  <c r="BM12" i="18"/>
  <c r="J12" i="18"/>
  <c r="BN12" i="18"/>
  <c r="L12" i="18"/>
  <c r="BO12" i="18"/>
  <c r="BP12" i="18"/>
  <c r="AC12" i="18"/>
  <c r="BD12" i="18"/>
  <c r="BQ12" i="18"/>
  <c r="BR12" i="18"/>
  <c r="BS12" i="18"/>
  <c r="BT12" i="18"/>
  <c r="BU12" i="18"/>
  <c r="BV12" i="18"/>
  <c r="M12" i="18"/>
  <c r="X12" i="18"/>
  <c r="BW12" i="18"/>
  <c r="N12" i="18"/>
  <c r="GA12" i="18"/>
  <c r="BX12" i="18"/>
  <c r="BY12" i="18"/>
  <c r="BZ12" i="18"/>
  <c r="CA12" i="18"/>
  <c r="K12" i="18"/>
  <c r="CB12" i="18"/>
  <c r="CC12" i="18"/>
  <c r="CD12" i="18"/>
  <c r="CE12" i="18"/>
  <c r="CF12" i="18"/>
  <c r="CG12" i="18"/>
  <c r="CH12" i="18"/>
  <c r="CI12" i="18"/>
  <c r="CJ12" i="18"/>
  <c r="CK12" i="18"/>
  <c r="CL12" i="18"/>
  <c r="CM12" i="18"/>
  <c r="CN12" i="18"/>
  <c r="CO12" i="18"/>
  <c r="O12" i="18"/>
  <c r="CP12" i="18"/>
  <c r="AI12" i="18"/>
  <c r="AK12" i="18"/>
  <c r="AM12" i="18"/>
  <c r="CQ12" i="18"/>
  <c r="CR12" i="18"/>
  <c r="CS12" i="18"/>
  <c r="CT12" i="18"/>
  <c r="CU12" i="18"/>
  <c r="P12" i="18"/>
  <c r="CV12" i="18"/>
  <c r="CW12" i="18"/>
  <c r="CX12" i="18"/>
  <c r="Q12" i="18"/>
  <c r="CY12" i="18"/>
  <c r="CZ12" i="18"/>
  <c r="DA12" i="18"/>
  <c r="DB12" i="18"/>
  <c r="R12" i="18"/>
  <c r="DC12" i="18"/>
  <c r="DD12" i="18"/>
  <c r="DE12" i="18"/>
  <c r="DF12" i="18"/>
  <c r="S12" i="18"/>
  <c r="DG12" i="18"/>
  <c r="DH12" i="18"/>
  <c r="DI12" i="18"/>
  <c r="DJ12" i="18"/>
  <c r="DK12" i="18"/>
  <c r="DL12" i="18"/>
  <c r="DM12" i="18"/>
  <c r="DN12" i="18"/>
  <c r="T12" i="18"/>
  <c r="DO12" i="18"/>
  <c r="DP12" i="18"/>
  <c r="DQ12" i="18"/>
  <c r="DR12" i="18"/>
  <c r="DS12" i="18"/>
  <c r="DT12" i="18"/>
  <c r="DU12" i="18"/>
  <c r="DV12" i="18"/>
  <c r="U12" i="18"/>
  <c r="DW12" i="18"/>
  <c r="DX12" i="18"/>
  <c r="DY12" i="18"/>
  <c r="DZ12" i="18"/>
  <c r="EA12" i="18"/>
  <c r="EB12" i="18"/>
  <c r="EC12" i="18"/>
  <c r="ED12" i="18"/>
  <c r="EE12" i="18"/>
  <c r="V12" i="18"/>
  <c r="EF12" i="18"/>
  <c r="EG12" i="18"/>
  <c r="EH12" i="18"/>
  <c r="EI12" i="18"/>
  <c r="EJ12" i="18"/>
  <c r="EK12" i="18"/>
  <c r="EL12" i="18"/>
  <c r="EM12" i="18"/>
  <c r="EN12" i="18"/>
  <c r="EO12" i="18"/>
  <c r="EP12" i="18"/>
  <c r="EQ12" i="18"/>
  <c r="ER12" i="18"/>
  <c r="ES12" i="18"/>
  <c r="ET12" i="18"/>
  <c r="EU12" i="18"/>
  <c r="EV12" i="18"/>
  <c r="EW12" i="18"/>
  <c r="EX12" i="18"/>
  <c r="Y12" i="18"/>
  <c r="Z12" i="18"/>
  <c r="AA12" i="18"/>
  <c r="AB12" i="18"/>
  <c r="EY12" i="18"/>
  <c r="EZ12" i="18"/>
  <c r="FA12" i="18"/>
  <c r="FB12" i="18"/>
  <c r="FC12" i="18"/>
  <c r="FD12" i="18"/>
  <c r="FE12" i="18"/>
  <c r="FF12" i="18"/>
  <c r="FG12" i="18"/>
  <c r="FH12" i="18"/>
  <c r="FI12" i="18"/>
  <c r="FJ12" i="18"/>
  <c r="FK12" i="18"/>
  <c r="FL12" i="18"/>
  <c r="FM12" i="18"/>
  <c r="FN12" i="18"/>
  <c r="FO12" i="18"/>
  <c r="FP12" i="18"/>
  <c r="FQ12" i="18"/>
  <c r="FR12" i="18"/>
  <c r="FS12" i="18"/>
  <c r="FT12" i="18"/>
  <c r="FU12" i="18"/>
  <c r="FV12" i="18"/>
  <c r="FW12" i="18"/>
  <c r="FX12" i="18"/>
  <c r="FY12" i="18"/>
  <c r="FZ12" i="18"/>
  <c r="GB12" i="18"/>
  <c r="GC12" i="18"/>
  <c r="GD12" i="18"/>
  <c r="GE12" i="18"/>
  <c r="GF12" i="18"/>
  <c r="GG12" i="18"/>
  <c r="GH12" i="18"/>
  <c r="GI12" i="18"/>
  <c r="GJ12" i="18"/>
  <c r="GK12" i="18"/>
  <c r="GL12" i="18"/>
  <c r="GM12" i="18"/>
  <c r="GN12" i="18"/>
  <c r="GO12" i="18"/>
  <c r="GP12" i="18"/>
  <c r="GQ12" i="18"/>
  <c r="GR12" i="18"/>
  <c r="GS12" i="18"/>
  <c r="GT12" i="18"/>
  <c r="GU12" i="18"/>
  <c r="GV12" i="18"/>
  <c r="GW12" i="18"/>
  <c r="GX12" i="18"/>
  <c r="GY12" i="18"/>
  <c r="GZ12" i="18"/>
  <c r="AJ12" i="18"/>
  <c r="HA12" i="18"/>
  <c r="HB12" i="18"/>
  <c r="AL12" i="18"/>
  <c r="HC12" i="18"/>
  <c r="HD12" i="18"/>
  <c r="AN12" i="18"/>
  <c r="HE12" i="18"/>
  <c r="HF12" i="18"/>
  <c r="HG12" i="18"/>
  <c r="HH12" i="18"/>
  <c r="HI12" i="18"/>
  <c r="HJ12" i="18"/>
  <c r="HK12" i="18"/>
  <c r="AO12" i="18"/>
  <c r="HL12" i="18"/>
  <c r="AP12" i="18"/>
  <c r="HM12" i="18"/>
  <c r="BH12" i="18"/>
  <c r="HN12" i="18"/>
  <c r="F13" i="18"/>
  <c r="BJ13" i="18"/>
  <c r="BK13" i="18"/>
  <c r="BL13" i="18"/>
  <c r="BM13" i="18"/>
  <c r="J13" i="18"/>
  <c r="BN13" i="18"/>
  <c r="L13" i="18"/>
  <c r="BO13" i="18"/>
  <c r="BP13" i="18"/>
  <c r="AC13" i="18"/>
  <c r="BD13" i="18"/>
  <c r="BQ13" i="18"/>
  <c r="BR13" i="18"/>
  <c r="BS13" i="18"/>
  <c r="BT13" i="18"/>
  <c r="BU13" i="18"/>
  <c r="BV13" i="18"/>
  <c r="M13" i="18"/>
  <c r="X13" i="18"/>
  <c r="BW13" i="18"/>
  <c r="N13" i="18"/>
  <c r="GA13" i="18"/>
  <c r="BX13" i="18" s="1"/>
  <c r="BY13" i="18"/>
  <c r="BZ13" i="18"/>
  <c r="CA13" i="18"/>
  <c r="K13" i="18"/>
  <c r="CB13" i="18"/>
  <c r="CC13" i="18"/>
  <c r="CD13" i="18"/>
  <c r="CE13" i="18"/>
  <c r="CF13" i="18"/>
  <c r="CG13" i="18"/>
  <c r="CH13" i="18"/>
  <c r="CI13" i="18"/>
  <c r="CJ13" i="18"/>
  <c r="CK13" i="18"/>
  <c r="CL13" i="18"/>
  <c r="CM13" i="18"/>
  <c r="CN13" i="18"/>
  <c r="CO13" i="18"/>
  <c r="O13" i="18"/>
  <c r="CP13" i="18"/>
  <c r="AI13" i="18"/>
  <c r="AK13" i="18"/>
  <c r="AM13" i="18"/>
  <c r="CQ13" i="18"/>
  <c r="CR13" i="18"/>
  <c r="CS13" i="18"/>
  <c r="CT13" i="18"/>
  <c r="CU13" i="18"/>
  <c r="P13" i="18"/>
  <c r="CV13" i="18"/>
  <c r="CW13" i="18"/>
  <c r="CX13" i="18"/>
  <c r="Q13" i="18"/>
  <c r="CY13" i="18"/>
  <c r="CZ13" i="18"/>
  <c r="DA13" i="18"/>
  <c r="DB13" i="18"/>
  <c r="R13" i="18"/>
  <c r="DC13" i="18"/>
  <c r="DD13" i="18"/>
  <c r="DE13" i="18"/>
  <c r="DF13" i="18"/>
  <c r="S13" i="18"/>
  <c r="DG13" i="18"/>
  <c r="DH13" i="18"/>
  <c r="DI13" i="18"/>
  <c r="DJ13" i="18"/>
  <c r="DK13" i="18"/>
  <c r="DL13" i="18"/>
  <c r="DM13" i="18"/>
  <c r="DN13" i="18"/>
  <c r="T13" i="18"/>
  <c r="DO13" i="18"/>
  <c r="DP13" i="18"/>
  <c r="DQ13" i="18"/>
  <c r="DR13" i="18"/>
  <c r="DS13" i="18"/>
  <c r="DT13" i="18"/>
  <c r="DU13" i="18"/>
  <c r="DV13" i="18"/>
  <c r="U13" i="18"/>
  <c r="DW13" i="18"/>
  <c r="DX13" i="18"/>
  <c r="DY13" i="18"/>
  <c r="DZ13" i="18"/>
  <c r="EA13" i="18"/>
  <c r="EB13" i="18"/>
  <c r="EC13" i="18"/>
  <c r="ED13" i="18"/>
  <c r="EE13" i="18"/>
  <c r="V13" i="18"/>
  <c r="EF13" i="18"/>
  <c r="EG13" i="18"/>
  <c r="EH13" i="18"/>
  <c r="EI13" i="18"/>
  <c r="EJ13" i="18"/>
  <c r="EK13" i="18"/>
  <c r="EL13" i="18"/>
  <c r="EM13" i="18"/>
  <c r="EN13" i="18"/>
  <c r="EO13" i="18"/>
  <c r="EP13" i="18"/>
  <c r="EQ13" i="18"/>
  <c r="ER13" i="18"/>
  <c r="ES13" i="18"/>
  <c r="ET13" i="18"/>
  <c r="EU13" i="18"/>
  <c r="EV13" i="18"/>
  <c r="EW13" i="18"/>
  <c r="EX13" i="18"/>
  <c r="Y13" i="18"/>
  <c r="Z13" i="18"/>
  <c r="AA13" i="18"/>
  <c r="AB13" i="18"/>
  <c r="EY13" i="18"/>
  <c r="EZ13" i="18"/>
  <c r="FA13" i="18"/>
  <c r="FB13" i="18"/>
  <c r="FC13" i="18"/>
  <c r="FD13" i="18"/>
  <c r="FE13" i="18"/>
  <c r="FF13" i="18"/>
  <c r="FG13" i="18"/>
  <c r="FH13" i="18"/>
  <c r="FI13" i="18"/>
  <c r="FJ13" i="18"/>
  <c r="FK13" i="18"/>
  <c r="FL13" i="18"/>
  <c r="FM13" i="18"/>
  <c r="FN13" i="18"/>
  <c r="FO13" i="18"/>
  <c r="FP13" i="18"/>
  <c r="FQ13" i="18"/>
  <c r="FR13" i="18"/>
  <c r="FS13" i="18"/>
  <c r="FT13" i="18"/>
  <c r="FU13" i="18"/>
  <c r="FV13" i="18"/>
  <c r="FW13" i="18"/>
  <c r="FX13" i="18"/>
  <c r="FY13" i="18"/>
  <c r="FZ13" i="18"/>
  <c r="GB13" i="18"/>
  <c r="GC13" i="18"/>
  <c r="GD13" i="18"/>
  <c r="GE13" i="18"/>
  <c r="GF13" i="18"/>
  <c r="GG13" i="18"/>
  <c r="GH13" i="18"/>
  <c r="GI13" i="18"/>
  <c r="GJ13" i="18"/>
  <c r="GK13" i="18"/>
  <c r="GL13" i="18"/>
  <c r="GM13" i="18"/>
  <c r="GN13" i="18"/>
  <c r="GO13" i="18"/>
  <c r="GP13" i="18"/>
  <c r="GQ13" i="18"/>
  <c r="GR13" i="18"/>
  <c r="GS13" i="18"/>
  <c r="GT13" i="18"/>
  <c r="GU13" i="18"/>
  <c r="GV13" i="18"/>
  <c r="GW13" i="18"/>
  <c r="GX13" i="18"/>
  <c r="GY13" i="18"/>
  <c r="GZ13" i="18"/>
  <c r="AJ13" i="18"/>
  <c r="HA13" i="18"/>
  <c r="HB13" i="18"/>
  <c r="AL13" i="18"/>
  <c r="HC13" i="18"/>
  <c r="HD13" i="18"/>
  <c r="AN13" i="18"/>
  <c r="HE13" i="18"/>
  <c r="HF13" i="18"/>
  <c r="HG13" i="18"/>
  <c r="HH13" i="18"/>
  <c r="HI13" i="18"/>
  <c r="HJ13" i="18"/>
  <c r="HK13" i="18"/>
  <c r="AO13" i="18"/>
  <c r="HL13" i="18"/>
  <c r="AP13" i="18"/>
  <c r="HM13" i="18"/>
  <c r="BH13" i="18"/>
  <c r="HN13" i="18"/>
  <c r="F14" i="18"/>
  <c r="BJ14" i="18"/>
  <c r="BK14" i="18"/>
  <c r="BL14" i="18"/>
  <c r="BM14" i="18"/>
  <c r="J14" i="18"/>
  <c r="BN14" i="18"/>
  <c r="L14" i="18"/>
  <c r="BO14" i="18"/>
  <c r="BP14" i="18"/>
  <c r="AC14" i="18"/>
  <c r="BD14" i="18"/>
  <c r="BQ14" i="18"/>
  <c r="BR14" i="18"/>
  <c r="BS14" i="18"/>
  <c r="BT14" i="18"/>
  <c r="BU14" i="18"/>
  <c r="BV14" i="18"/>
  <c r="M14" i="18"/>
  <c r="X14" i="18"/>
  <c r="BW14" i="18"/>
  <c r="N14" i="18"/>
  <c r="GA14" i="18"/>
  <c r="BX14" i="18" s="1"/>
  <c r="BY14" i="18"/>
  <c r="BZ14" i="18"/>
  <c r="CA14" i="18"/>
  <c r="K14" i="18"/>
  <c r="CB14" i="18"/>
  <c r="CC14" i="18"/>
  <c r="CD14" i="18"/>
  <c r="CE14" i="18"/>
  <c r="CF14" i="18"/>
  <c r="CG14" i="18"/>
  <c r="CH14" i="18"/>
  <c r="CI14" i="18"/>
  <c r="CJ14" i="18"/>
  <c r="CK14" i="18"/>
  <c r="CL14" i="18"/>
  <c r="CM14" i="18"/>
  <c r="CN14" i="18"/>
  <c r="CO14" i="18"/>
  <c r="O14" i="18"/>
  <c r="CP14" i="18"/>
  <c r="AI14" i="18"/>
  <c r="AK14" i="18"/>
  <c r="AM14" i="18"/>
  <c r="CQ14" i="18"/>
  <c r="CR14" i="18"/>
  <c r="CS14" i="18"/>
  <c r="CT14" i="18"/>
  <c r="CU14" i="18"/>
  <c r="P14" i="18"/>
  <c r="CV14" i="18"/>
  <c r="CW14" i="18"/>
  <c r="CX14" i="18"/>
  <c r="Q14" i="18"/>
  <c r="CY14" i="18"/>
  <c r="CZ14" i="18"/>
  <c r="DA14" i="18"/>
  <c r="DB14" i="18"/>
  <c r="R14" i="18"/>
  <c r="DC14" i="18"/>
  <c r="DD14" i="18"/>
  <c r="DE14" i="18"/>
  <c r="DF14" i="18"/>
  <c r="S14" i="18"/>
  <c r="DG14" i="18"/>
  <c r="DH14" i="18"/>
  <c r="DI14" i="18"/>
  <c r="DJ14" i="18"/>
  <c r="DK14" i="18"/>
  <c r="DL14" i="18"/>
  <c r="DM14" i="18"/>
  <c r="DN14" i="18"/>
  <c r="T14" i="18"/>
  <c r="DO14" i="18"/>
  <c r="DP14" i="18"/>
  <c r="DQ14" i="18"/>
  <c r="DR14" i="18"/>
  <c r="DS14" i="18"/>
  <c r="DT14" i="18"/>
  <c r="DU14" i="18"/>
  <c r="DV14" i="18"/>
  <c r="U14" i="18"/>
  <c r="DW14" i="18"/>
  <c r="DX14" i="18"/>
  <c r="DY14" i="18"/>
  <c r="DZ14" i="18"/>
  <c r="EA14" i="18"/>
  <c r="EB14" i="18"/>
  <c r="EC14" i="18"/>
  <c r="ED14" i="18"/>
  <c r="EE14" i="18"/>
  <c r="V14" i="18"/>
  <c r="EF14" i="18"/>
  <c r="EG14" i="18"/>
  <c r="EH14" i="18"/>
  <c r="EI14" i="18"/>
  <c r="EJ14" i="18"/>
  <c r="EK14" i="18"/>
  <c r="EL14" i="18"/>
  <c r="EM14" i="18"/>
  <c r="EN14" i="18"/>
  <c r="EO14" i="18"/>
  <c r="EP14" i="18"/>
  <c r="EQ14" i="18"/>
  <c r="ER14" i="18"/>
  <c r="ES14" i="18"/>
  <c r="ET14" i="18"/>
  <c r="EU14" i="18"/>
  <c r="EV14" i="18"/>
  <c r="EW14" i="18"/>
  <c r="EX14" i="18"/>
  <c r="Y14" i="18"/>
  <c r="Z14" i="18"/>
  <c r="AA14" i="18"/>
  <c r="AB14" i="18"/>
  <c r="EY14" i="18"/>
  <c r="EZ14" i="18"/>
  <c r="FA14" i="18"/>
  <c r="FB14" i="18"/>
  <c r="FC14" i="18"/>
  <c r="FD14" i="18"/>
  <c r="FE14" i="18"/>
  <c r="FF14" i="18"/>
  <c r="FG14" i="18"/>
  <c r="FH14" i="18"/>
  <c r="FI14" i="18"/>
  <c r="FJ14" i="18"/>
  <c r="FK14" i="18"/>
  <c r="FL14" i="18"/>
  <c r="FM14" i="18"/>
  <c r="FN14" i="18"/>
  <c r="FO14" i="18"/>
  <c r="FP14" i="18"/>
  <c r="FQ14" i="18"/>
  <c r="FR14" i="18"/>
  <c r="FS14" i="18"/>
  <c r="FT14" i="18"/>
  <c r="FU14" i="18"/>
  <c r="FV14" i="18"/>
  <c r="FW14" i="18"/>
  <c r="FX14" i="18"/>
  <c r="FY14" i="18"/>
  <c r="FZ14" i="18"/>
  <c r="GB14" i="18"/>
  <c r="GC14" i="18"/>
  <c r="GD14" i="18"/>
  <c r="GE14" i="18"/>
  <c r="GF14" i="18"/>
  <c r="GG14" i="18"/>
  <c r="GH14" i="18"/>
  <c r="GI14" i="18"/>
  <c r="GJ14" i="18"/>
  <c r="GK14" i="18"/>
  <c r="GL14" i="18"/>
  <c r="GM14" i="18"/>
  <c r="GN14" i="18"/>
  <c r="GO14" i="18"/>
  <c r="GP14" i="18"/>
  <c r="GQ14" i="18"/>
  <c r="GR14" i="18"/>
  <c r="GS14" i="18"/>
  <c r="GT14" i="18"/>
  <c r="GU14" i="18"/>
  <c r="GV14" i="18"/>
  <c r="GW14" i="18"/>
  <c r="GX14" i="18"/>
  <c r="GY14" i="18"/>
  <c r="GZ14" i="18"/>
  <c r="AJ14" i="18"/>
  <c r="HA14" i="18"/>
  <c r="HB14" i="18"/>
  <c r="AL14" i="18"/>
  <c r="HC14" i="18"/>
  <c r="HD14" i="18"/>
  <c r="AN14" i="18"/>
  <c r="HE14" i="18"/>
  <c r="HF14" i="18"/>
  <c r="HG14" i="18"/>
  <c r="HH14" i="18"/>
  <c r="HI14" i="18"/>
  <c r="HJ14" i="18"/>
  <c r="HK14" i="18"/>
  <c r="AO14" i="18"/>
  <c r="HL14" i="18"/>
  <c r="AP14" i="18"/>
  <c r="HM14" i="18"/>
  <c r="BH14" i="18"/>
  <c r="HN14" i="18"/>
  <c r="F15" i="18"/>
  <c r="BJ15" i="18"/>
  <c r="BK15" i="18"/>
  <c r="BL15" i="18"/>
  <c r="BM15" i="18"/>
  <c r="J15" i="18"/>
  <c r="BN15" i="18"/>
  <c r="L15" i="18"/>
  <c r="BO15" i="18"/>
  <c r="BP15" i="18"/>
  <c r="AC15" i="18"/>
  <c r="BD15" i="18"/>
  <c r="BQ15" i="18"/>
  <c r="BR15" i="18"/>
  <c r="BS15" i="18"/>
  <c r="BT15" i="18"/>
  <c r="BU15" i="18"/>
  <c r="BV15" i="18"/>
  <c r="M15" i="18"/>
  <c r="X15" i="18"/>
  <c r="BW15" i="18"/>
  <c r="N15" i="18"/>
  <c r="GA15" i="18"/>
  <c r="BX15" i="18"/>
  <c r="BY15" i="18"/>
  <c r="BZ15" i="18"/>
  <c r="CA15" i="18"/>
  <c r="K15" i="18"/>
  <c r="CB15" i="18"/>
  <c r="CC15" i="18"/>
  <c r="CD15" i="18"/>
  <c r="CE15" i="18"/>
  <c r="CF15" i="18"/>
  <c r="CG15" i="18"/>
  <c r="CH15" i="18"/>
  <c r="CI15" i="18"/>
  <c r="CJ15" i="18"/>
  <c r="CK15" i="18"/>
  <c r="CL15" i="18"/>
  <c r="CM15" i="18"/>
  <c r="CN15" i="18"/>
  <c r="CO15" i="18"/>
  <c r="O15" i="18"/>
  <c r="CP15" i="18"/>
  <c r="AI15" i="18"/>
  <c r="AK15" i="18"/>
  <c r="AM15" i="18"/>
  <c r="CQ15" i="18"/>
  <c r="CR15" i="18"/>
  <c r="CS15" i="18"/>
  <c r="CT15" i="18"/>
  <c r="CU15" i="18"/>
  <c r="P15" i="18"/>
  <c r="CV15" i="18"/>
  <c r="CW15" i="18"/>
  <c r="CX15" i="18"/>
  <c r="Q15" i="18"/>
  <c r="CY15" i="18"/>
  <c r="CZ15" i="18"/>
  <c r="DA15" i="18"/>
  <c r="DB15" i="18"/>
  <c r="R15" i="18"/>
  <c r="DC15" i="18"/>
  <c r="DD15" i="18"/>
  <c r="DE15" i="18"/>
  <c r="DF15" i="18"/>
  <c r="S15" i="18"/>
  <c r="DG15" i="18"/>
  <c r="DH15" i="18"/>
  <c r="DI15" i="18"/>
  <c r="DJ15" i="18"/>
  <c r="DK15" i="18"/>
  <c r="DL15" i="18"/>
  <c r="DM15" i="18"/>
  <c r="DN15" i="18"/>
  <c r="T15" i="18"/>
  <c r="DO15" i="18"/>
  <c r="DP15" i="18"/>
  <c r="DQ15" i="18"/>
  <c r="DR15" i="18"/>
  <c r="DS15" i="18"/>
  <c r="DT15" i="18"/>
  <c r="DU15" i="18"/>
  <c r="DV15" i="18"/>
  <c r="U15" i="18"/>
  <c r="DW15" i="18"/>
  <c r="DX15" i="18"/>
  <c r="DY15" i="18"/>
  <c r="DZ15" i="18"/>
  <c r="EA15" i="18"/>
  <c r="EB15" i="18"/>
  <c r="EC15" i="18"/>
  <c r="ED15" i="18"/>
  <c r="EE15" i="18"/>
  <c r="V15" i="18"/>
  <c r="EF15" i="18"/>
  <c r="EG15" i="18"/>
  <c r="EH15" i="18"/>
  <c r="EI15" i="18"/>
  <c r="EJ15" i="18"/>
  <c r="EK15" i="18"/>
  <c r="EL15" i="18"/>
  <c r="EM15" i="18"/>
  <c r="EN15" i="18"/>
  <c r="EO15" i="18"/>
  <c r="EP15" i="18"/>
  <c r="EQ15" i="18"/>
  <c r="ER15" i="18"/>
  <c r="ES15" i="18"/>
  <c r="ET15" i="18"/>
  <c r="EU15" i="18"/>
  <c r="EV15" i="18"/>
  <c r="EW15" i="18"/>
  <c r="EX15" i="18"/>
  <c r="Y15" i="18"/>
  <c r="Z15" i="18"/>
  <c r="AA15" i="18"/>
  <c r="AB15" i="18"/>
  <c r="EY15" i="18"/>
  <c r="EZ15" i="18"/>
  <c r="FA15" i="18"/>
  <c r="FB15" i="18"/>
  <c r="FC15" i="18"/>
  <c r="FD15" i="18"/>
  <c r="FE15" i="18"/>
  <c r="FF15" i="18"/>
  <c r="FG15" i="18"/>
  <c r="FH15" i="18"/>
  <c r="FI15" i="18"/>
  <c r="FJ15" i="18"/>
  <c r="FK15" i="18"/>
  <c r="FL15" i="18"/>
  <c r="FM15" i="18"/>
  <c r="FN15" i="18"/>
  <c r="FO15" i="18"/>
  <c r="FP15" i="18"/>
  <c r="FQ15" i="18"/>
  <c r="FR15" i="18"/>
  <c r="FS15" i="18"/>
  <c r="FT15" i="18"/>
  <c r="FU15" i="18"/>
  <c r="FV15" i="18"/>
  <c r="FW15" i="18"/>
  <c r="FX15" i="18"/>
  <c r="FY15" i="18"/>
  <c r="FZ15" i="18"/>
  <c r="GB15" i="18"/>
  <c r="GC15" i="18"/>
  <c r="GD15" i="18"/>
  <c r="GE15" i="18"/>
  <c r="GF15" i="18"/>
  <c r="GG15" i="18"/>
  <c r="GH15" i="18"/>
  <c r="GI15" i="18"/>
  <c r="GJ15" i="18"/>
  <c r="GK15" i="18"/>
  <c r="GL15" i="18"/>
  <c r="GM15" i="18"/>
  <c r="GN15" i="18"/>
  <c r="GO15" i="18"/>
  <c r="GP15" i="18"/>
  <c r="GQ15" i="18"/>
  <c r="GR15" i="18"/>
  <c r="GS15" i="18"/>
  <c r="GT15" i="18"/>
  <c r="GU15" i="18"/>
  <c r="GV15" i="18"/>
  <c r="GW15" i="18"/>
  <c r="GX15" i="18"/>
  <c r="GY15" i="18"/>
  <c r="GZ15" i="18"/>
  <c r="AJ15" i="18"/>
  <c r="HA15" i="18"/>
  <c r="HB15" i="18"/>
  <c r="AL15" i="18"/>
  <c r="HC15" i="18"/>
  <c r="HD15" i="18"/>
  <c r="AN15" i="18"/>
  <c r="HE15" i="18"/>
  <c r="HF15" i="18"/>
  <c r="HG15" i="18"/>
  <c r="HH15" i="18"/>
  <c r="HI15" i="18"/>
  <c r="HJ15" i="18"/>
  <c r="HK15" i="18"/>
  <c r="AO15" i="18"/>
  <c r="HL15" i="18"/>
  <c r="AP15" i="18"/>
  <c r="HM15" i="18"/>
  <c r="BH15" i="18"/>
  <c r="HN15" i="18"/>
  <c r="F16" i="18"/>
  <c r="BJ16" i="18"/>
  <c r="BK16" i="18"/>
  <c r="BL16" i="18"/>
  <c r="BM16" i="18"/>
  <c r="J16" i="18"/>
  <c r="BN16" i="18"/>
  <c r="L16" i="18"/>
  <c r="BO16" i="18"/>
  <c r="BP16" i="18"/>
  <c r="AC16" i="18"/>
  <c r="BD16" i="18"/>
  <c r="BQ16" i="18"/>
  <c r="BR16" i="18"/>
  <c r="BS16" i="18"/>
  <c r="BT16" i="18"/>
  <c r="BU16" i="18"/>
  <c r="BV16" i="18"/>
  <c r="M16" i="18"/>
  <c r="X16" i="18"/>
  <c r="BW16" i="18"/>
  <c r="N16" i="18"/>
  <c r="GA16" i="18"/>
  <c r="BX16" i="18"/>
  <c r="BY16" i="18"/>
  <c r="BZ16" i="18"/>
  <c r="CA16" i="18"/>
  <c r="K16" i="18"/>
  <c r="CB16" i="18"/>
  <c r="CC16" i="18"/>
  <c r="CD16" i="18"/>
  <c r="CE16" i="18"/>
  <c r="CF16" i="18"/>
  <c r="CG16" i="18"/>
  <c r="CH16" i="18"/>
  <c r="CI16" i="18"/>
  <c r="CJ16" i="18"/>
  <c r="CK16" i="18"/>
  <c r="CL16" i="18"/>
  <c r="CM16" i="18"/>
  <c r="CN16" i="18"/>
  <c r="CO16" i="18"/>
  <c r="O16" i="18"/>
  <c r="CP16" i="18"/>
  <c r="AI16" i="18"/>
  <c r="AK16" i="18"/>
  <c r="AM16" i="18"/>
  <c r="CQ16" i="18"/>
  <c r="CR16" i="18"/>
  <c r="CS16" i="18"/>
  <c r="CT16" i="18"/>
  <c r="CU16" i="18"/>
  <c r="P16" i="18"/>
  <c r="CV16" i="18"/>
  <c r="CW16" i="18"/>
  <c r="CX16" i="18"/>
  <c r="Q16" i="18"/>
  <c r="CY16" i="18"/>
  <c r="CZ16" i="18"/>
  <c r="DA16" i="18"/>
  <c r="DB16" i="18"/>
  <c r="R16" i="18"/>
  <c r="DC16" i="18"/>
  <c r="DD16" i="18"/>
  <c r="DE16" i="18"/>
  <c r="DF16" i="18"/>
  <c r="S16" i="18"/>
  <c r="DG16" i="18"/>
  <c r="DH16" i="18"/>
  <c r="DI16" i="18"/>
  <c r="DJ16" i="18"/>
  <c r="DK16" i="18"/>
  <c r="DL16" i="18"/>
  <c r="DM16" i="18"/>
  <c r="DN16" i="18"/>
  <c r="T16" i="18"/>
  <c r="DO16" i="18"/>
  <c r="DP16" i="18"/>
  <c r="DQ16" i="18"/>
  <c r="DR16" i="18"/>
  <c r="DS16" i="18"/>
  <c r="DT16" i="18"/>
  <c r="DU16" i="18"/>
  <c r="DV16" i="18"/>
  <c r="U16" i="18"/>
  <c r="DW16" i="18"/>
  <c r="DX16" i="18"/>
  <c r="DY16" i="18"/>
  <c r="DZ16" i="18"/>
  <c r="EA16" i="18"/>
  <c r="EB16" i="18"/>
  <c r="EC16" i="18"/>
  <c r="ED16" i="18"/>
  <c r="EE16" i="18"/>
  <c r="V16" i="18"/>
  <c r="EF16" i="18"/>
  <c r="EG16" i="18"/>
  <c r="EH16" i="18"/>
  <c r="EI16" i="18"/>
  <c r="EJ16" i="18"/>
  <c r="EK16" i="18"/>
  <c r="EL16" i="18"/>
  <c r="EM16" i="18"/>
  <c r="EN16" i="18"/>
  <c r="EO16" i="18"/>
  <c r="EP16" i="18"/>
  <c r="EQ16" i="18"/>
  <c r="ER16" i="18"/>
  <c r="ES16" i="18"/>
  <c r="ET16" i="18"/>
  <c r="EU16" i="18"/>
  <c r="EV16" i="18"/>
  <c r="EW16" i="18"/>
  <c r="EX16" i="18"/>
  <c r="Y16" i="18"/>
  <c r="Z16" i="18"/>
  <c r="AA16" i="18"/>
  <c r="AB16" i="18"/>
  <c r="EY16" i="18"/>
  <c r="EZ16" i="18"/>
  <c r="FA16" i="18"/>
  <c r="FB16" i="18"/>
  <c r="FC16" i="18"/>
  <c r="FD16" i="18"/>
  <c r="FE16" i="18"/>
  <c r="FF16" i="18"/>
  <c r="FG16" i="18"/>
  <c r="FH16" i="18"/>
  <c r="FI16" i="18"/>
  <c r="FJ16" i="18"/>
  <c r="FK16" i="18"/>
  <c r="FL16" i="18"/>
  <c r="FM16" i="18"/>
  <c r="FN16" i="18"/>
  <c r="FO16" i="18"/>
  <c r="FP16" i="18"/>
  <c r="FQ16" i="18"/>
  <c r="FR16" i="18"/>
  <c r="FS16" i="18"/>
  <c r="FT16" i="18"/>
  <c r="FU16" i="18"/>
  <c r="FV16" i="18"/>
  <c r="FW16" i="18"/>
  <c r="FX16" i="18"/>
  <c r="FY16" i="18"/>
  <c r="FZ16" i="18"/>
  <c r="GB16" i="18"/>
  <c r="GC16" i="18"/>
  <c r="GD16" i="18"/>
  <c r="GE16" i="18"/>
  <c r="GF16" i="18"/>
  <c r="GG16" i="18"/>
  <c r="GH16" i="18"/>
  <c r="GI16" i="18"/>
  <c r="GJ16" i="18"/>
  <c r="GK16" i="18"/>
  <c r="GL16" i="18"/>
  <c r="GM16" i="18"/>
  <c r="GN16" i="18"/>
  <c r="GO16" i="18"/>
  <c r="GP16" i="18"/>
  <c r="GQ16" i="18"/>
  <c r="GR16" i="18"/>
  <c r="GS16" i="18"/>
  <c r="GT16" i="18"/>
  <c r="GU16" i="18"/>
  <c r="GV16" i="18"/>
  <c r="GW16" i="18"/>
  <c r="GX16" i="18"/>
  <c r="GY16" i="18"/>
  <c r="GZ16" i="18"/>
  <c r="AJ16" i="18"/>
  <c r="HA16" i="18"/>
  <c r="HB16" i="18"/>
  <c r="AL16" i="18"/>
  <c r="HC16" i="18"/>
  <c r="HD16" i="18"/>
  <c r="AN16" i="18"/>
  <c r="HE16" i="18"/>
  <c r="HF16" i="18"/>
  <c r="HG16" i="18"/>
  <c r="HH16" i="18"/>
  <c r="HI16" i="18"/>
  <c r="HJ16" i="18"/>
  <c r="HK16" i="18"/>
  <c r="AO16" i="18"/>
  <c r="HL16" i="18"/>
  <c r="AP16" i="18"/>
  <c r="HM16" i="18"/>
  <c r="BH16" i="18"/>
  <c r="HN16" i="18"/>
  <c r="F17" i="18"/>
  <c r="BJ17" i="18"/>
  <c r="BK17" i="18"/>
  <c r="BL17" i="18"/>
  <c r="BM17" i="18"/>
  <c r="J17" i="18"/>
  <c r="BN17" i="18"/>
  <c r="L17" i="18"/>
  <c r="BO17" i="18"/>
  <c r="BP17" i="18"/>
  <c r="AC17" i="18"/>
  <c r="BD17" i="18"/>
  <c r="BQ17" i="18"/>
  <c r="BR17" i="18"/>
  <c r="BS17" i="18"/>
  <c r="BT17" i="18"/>
  <c r="BU17" i="18"/>
  <c r="BV17" i="18"/>
  <c r="M17" i="18"/>
  <c r="X17" i="18"/>
  <c r="BW17" i="18"/>
  <c r="N17" i="18"/>
  <c r="GA17" i="18"/>
  <c r="BX17" i="18"/>
  <c r="BY17" i="18"/>
  <c r="BZ17" i="18"/>
  <c r="CA17" i="18"/>
  <c r="K17" i="18"/>
  <c r="CB17" i="18"/>
  <c r="CC17" i="18"/>
  <c r="CD17" i="18"/>
  <c r="CE17" i="18"/>
  <c r="CF17" i="18"/>
  <c r="CG17" i="18"/>
  <c r="CH17" i="18"/>
  <c r="CI17" i="18"/>
  <c r="CJ17" i="18"/>
  <c r="CK17" i="18"/>
  <c r="CL17" i="18"/>
  <c r="CM17" i="18"/>
  <c r="CN17" i="18"/>
  <c r="CO17" i="18"/>
  <c r="O17" i="18"/>
  <c r="CP17" i="18"/>
  <c r="AI17" i="18"/>
  <c r="AK17" i="18"/>
  <c r="AM17" i="18"/>
  <c r="CQ17" i="18"/>
  <c r="CR17" i="18"/>
  <c r="CS17" i="18"/>
  <c r="CT17" i="18"/>
  <c r="CU17" i="18"/>
  <c r="P17" i="18"/>
  <c r="CV17" i="18"/>
  <c r="CW17" i="18"/>
  <c r="CX17" i="18"/>
  <c r="Q17" i="18"/>
  <c r="CY17" i="18"/>
  <c r="CZ17" i="18"/>
  <c r="DA17" i="18"/>
  <c r="DB17" i="18"/>
  <c r="R17" i="18"/>
  <c r="DC17" i="18"/>
  <c r="DD17" i="18"/>
  <c r="DE17" i="18"/>
  <c r="DF17" i="18"/>
  <c r="S17" i="18"/>
  <c r="DG17" i="18"/>
  <c r="DH17" i="18"/>
  <c r="DI17" i="18"/>
  <c r="DJ17" i="18"/>
  <c r="DK17" i="18"/>
  <c r="DL17" i="18"/>
  <c r="DM17" i="18"/>
  <c r="DN17" i="18"/>
  <c r="T17" i="18"/>
  <c r="DO17" i="18"/>
  <c r="DP17" i="18"/>
  <c r="DQ17" i="18"/>
  <c r="DR17" i="18"/>
  <c r="DS17" i="18"/>
  <c r="DT17" i="18"/>
  <c r="DU17" i="18"/>
  <c r="DV17" i="18"/>
  <c r="U17" i="18"/>
  <c r="DW17" i="18"/>
  <c r="DX17" i="18"/>
  <c r="DY17" i="18"/>
  <c r="DZ17" i="18"/>
  <c r="EA17" i="18"/>
  <c r="EB17" i="18"/>
  <c r="EC17" i="18"/>
  <c r="ED17" i="18"/>
  <c r="EE17" i="18"/>
  <c r="V17" i="18"/>
  <c r="EF17" i="18"/>
  <c r="EG17" i="18"/>
  <c r="EH17" i="18"/>
  <c r="EI17" i="18"/>
  <c r="EJ17" i="18"/>
  <c r="EK17" i="18"/>
  <c r="EL17" i="18"/>
  <c r="EM17" i="18"/>
  <c r="EN17" i="18"/>
  <c r="EO17" i="18"/>
  <c r="EP17" i="18"/>
  <c r="EQ17" i="18"/>
  <c r="ER17" i="18"/>
  <c r="ES17" i="18"/>
  <c r="ET17" i="18"/>
  <c r="EU17" i="18"/>
  <c r="EV17" i="18"/>
  <c r="EW17" i="18"/>
  <c r="EX17" i="18"/>
  <c r="Y17" i="18"/>
  <c r="Z17" i="18"/>
  <c r="AA17" i="18"/>
  <c r="AB17" i="18"/>
  <c r="EY17" i="18"/>
  <c r="EZ17" i="18"/>
  <c r="FA17" i="18"/>
  <c r="FB17" i="18"/>
  <c r="FC17" i="18"/>
  <c r="FD17" i="18"/>
  <c r="FE17" i="18"/>
  <c r="FF17" i="18"/>
  <c r="FG17" i="18"/>
  <c r="FH17" i="18"/>
  <c r="FI17" i="18"/>
  <c r="FJ17" i="18"/>
  <c r="FK17" i="18"/>
  <c r="FL17" i="18"/>
  <c r="FM17" i="18"/>
  <c r="FN17" i="18"/>
  <c r="FO17" i="18"/>
  <c r="FP17" i="18"/>
  <c r="FQ17" i="18"/>
  <c r="FR17" i="18"/>
  <c r="FS17" i="18"/>
  <c r="FT17" i="18"/>
  <c r="FU17" i="18"/>
  <c r="FV17" i="18"/>
  <c r="FW17" i="18"/>
  <c r="FX17" i="18"/>
  <c r="FY17" i="18"/>
  <c r="FZ17" i="18"/>
  <c r="GB17" i="18"/>
  <c r="GC17" i="18"/>
  <c r="GD17" i="18"/>
  <c r="GE17" i="18"/>
  <c r="GF17" i="18"/>
  <c r="GG17" i="18"/>
  <c r="GH17" i="18"/>
  <c r="GI17" i="18"/>
  <c r="GJ17" i="18"/>
  <c r="GK17" i="18"/>
  <c r="GL17" i="18"/>
  <c r="GM17" i="18"/>
  <c r="GN17" i="18"/>
  <c r="GO17" i="18"/>
  <c r="GP17" i="18"/>
  <c r="GQ17" i="18"/>
  <c r="GR17" i="18"/>
  <c r="GS17" i="18"/>
  <c r="GT17" i="18"/>
  <c r="GU17" i="18"/>
  <c r="GV17" i="18"/>
  <c r="GW17" i="18"/>
  <c r="GX17" i="18"/>
  <c r="GY17" i="18"/>
  <c r="GZ17" i="18"/>
  <c r="AJ17" i="18"/>
  <c r="HA17" i="18"/>
  <c r="HB17" i="18"/>
  <c r="AL17" i="18"/>
  <c r="HC17" i="18"/>
  <c r="HD17" i="18"/>
  <c r="AN17" i="18"/>
  <c r="HE17" i="18"/>
  <c r="HF17" i="18"/>
  <c r="HG17" i="18"/>
  <c r="HH17" i="18"/>
  <c r="HI17" i="18"/>
  <c r="HJ17" i="18"/>
  <c r="HK17" i="18"/>
  <c r="AO17" i="18"/>
  <c r="HL17" i="18"/>
  <c r="AP17" i="18"/>
  <c r="HM17" i="18"/>
  <c r="BH17" i="18"/>
  <c r="HN17" i="18"/>
  <c r="F18" i="18"/>
  <c r="BJ18" i="18"/>
  <c r="BK18" i="18"/>
  <c r="BL18" i="18"/>
  <c r="BM18" i="18"/>
  <c r="J18" i="18"/>
  <c r="BN18" i="18"/>
  <c r="L18" i="18"/>
  <c r="BO18" i="18"/>
  <c r="BP18" i="18"/>
  <c r="AC18" i="18"/>
  <c r="BD18" i="18"/>
  <c r="BQ18" i="18"/>
  <c r="BR18" i="18"/>
  <c r="BS18" i="18"/>
  <c r="BT18" i="18"/>
  <c r="BU18" i="18"/>
  <c r="BV18" i="18"/>
  <c r="M18" i="18"/>
  <c r="X18" i="18"/>
  <c r="BW18" i="18"/>
  <c r="N18" i="18"/>
  <c r="GA18" i="18"/>
  <c r="BX18" i="18"/>
  <c r="BY18" i="18"/>
  <c r="BZ18" i="18"/>
  <c r="CA18" i="18"/>
  <c r="K18" i="18"/>
  <c r="CB18" i="18"/>
  <c r="CC18" i="18"/>
  <c r="CD18" i="18"/>
  <c r="CE18" i="18"/>
  <c r="CF18" i="18"/>
  <c r="CG18" i="18"/>
  <c r="CH18" i="18"/>
  <c r="CI18" i="18"/>
  <c r="CJ18" i="18"/>
  <c r="CK18" i="18"/>
  <c r="CL18" i="18"/>
  <c r="CM18" i="18"/>
  <c r="CN18" i="18"/>
  <c r="CO18" i="18"/>
  <c r="O18" i="18"/>
  <c r="CP18" i="18"/>
  <c r="AI18" i="18"/>
  <c r="AK18" i="18"/>
  <c r="AM18" i="18"/>
  <c r="CQ18" i="18"/>
  <c r="CR18" i="18"/>
  <c r="CS18" i="18"/>
  <c r="CT18" i="18"/>
  <c r="CU18" i="18"/>
  <c r="P18" i="18"/>
  <c r="CV18" i="18"/>
  <c r="CW18" i="18"/>
  <c r="CX18" i="18"/>
  <c r="Q18" i="18"/>
  <c r="CY18" i="18"/>
  <c r="CZ18" i="18"/>
  <c r="DA18" i="18"/>
  <c r="DB18" i="18"/>
  <c r="R18" i="18"/>
  <c r="DC18" i="18"/>
  <c r="DD18" i="18"/>
  <c r="DE18" i="18"/>
  <c r="DF18" i="18"/>
  <c r="S18" i="18"/>
  <c r="DG18" i="18"/>
  <c r="DH18" i="18"/>
  <c r="DI18" i="18"/>
  <c r="DJ18" i="18"/>
  <c r="DK18" i="18"/>
  <c r="DL18" i="18"/>
  <c r="DM18" i="18"/>
  <c r="DN18" i="18"/>
  <c r="T18" i="18"/>
  <c r="DO18" i="18"/>
  <c r="DP18" i="18"/>
  <c r="DQ18" i="18"/>
  <c r="DR18" i="18"/>
  <c r="DS18" i="18"/>
  <c r="DT18" i="18"/>
  <c r="DU18" i="18"/>
  <c r="DV18" i="18"/>
  <c r="U18" i="18"/>
  <c r="DW18" i="18"/>
  <c r="DX18" i="18"/>
  <c r="DY18" i="18"/>
  <c r="DZ18" i="18"/>
  <c r="EA18" i="18"/>
  <c r="EB18" i="18"/>
  <c r="EC18" i="18"/>
  <c r="ED18" i="18"/>
  <c r="EE18" i="18"/>
  <c r="V18" i="18"/>
  <c r="EF18" i="18"/>
  <c r="EG18" i="18"/>
  <c r="EH18" i="18"/>
  <c r="EI18" i="18"/>
  <c r="EJ18" i="18"/>
  <c r="EK18" i="18"/>
  <c r="EL18" i="18"/>
  <c r="EM18" i="18"/>
  <c r="EN18" i="18"/>
  <c r="EO18" i="18"/>
  <c r="EP18" i="18"/>
  <c r="EQ18" i="18"/>
  <c r="ER18" i="18"/>
  <c r="ES18" i="18"/>
  <c r="ET18" i="18"/>
  <c r="EU18" i="18"/>
  <c r="EV18" i="18"/>
  <c r="EW18" i="18"/>
  <c r="EX18" i="18"/>
  <c r="Y18" i="18"/>
  <c r="Z18" i="18"/>
  <c r="AA18" i="18"/>
  <c r="AB18" i="18"/>
  <c r="EY18" i="18"/>
  <c r="EZ18" i="18"/>
  <c r="FA18" i="18"/>
  <c r="FB18" i="18"/>
  <c r="FC18" i="18"/>
  <c r="FD18" i="18"/>
  <c r="FE18" i="18"/>
  <c r="FF18" i="18"/>
  <c r="FG18" i="18"/>
  <c r="FH18" i="18"/>
  <c r="FI18" i="18"/>
  <c r="FJ18" i="18"/>
  <c r="FK18" i="18"/>
  <c r="FL18" i="18"/>
  <c r="FM18" i="18"/>
  <c r="FN18" i="18"/>
  <c r="FO18" i="18"/>
  <c r="FP18" i="18"/>
  <c r="FQ18" i="18"/>
  <c r="FR18" i="18"/>
  <c r="FS18" i="18"/>
  <c r="FT18" i="18"/>
  <c r="FU18" i="18"/>
  <c r="FV18" i="18"/>
  <c r="FW18" i="18"/>
  <c r="FX18" i="18"/>
  <c r="FY18" i="18"/>
  <c r="FZ18" i="18"/>
  <c r="GB18" i="18"/>
  <c r="GC18" i="18"/>
  <c r="GD18" i="18"/>
  <c r="GE18" i="18"/>
  <c r="GF18" i="18"/>
  <c r="GG18" i="18"/>
  <c r="GH18" i="18"/>
  <c r="GI18" i="18"/>
  <c r="GJ18" i="18"/>
  <c r="GK18" i="18"/>
  <c r="GL18" i="18"/>
  <c r="GM18" i="18"/>
  <c r="GN18" i="18"/>
  <c r="GO18" i="18"/>
  <c r="GP18" i="18"/>
  <c r="GQ18" i="18"/>
  <c r="GR18" i="18"/>
  <c r="GS18" i="18"/>
  <c r="GT18" i="18"/>
  <c r="GU18" i="18"/>
  <c r="GV18" i="18"/>
  <c r="GW18" i="18"/>
  <c r="GX18" i="18"/>
  <c r="GY18" i="18"/>
  <c r="GZ18" i="18"/>
  <c r="AJ18" i="18"/>
  <c r="HA18" i="18"/>
  <c r="HB18" i="18"/>
  <c r="AL18" i="18"/>
  <c r="HC18" i="18"/>
  <c r="HD18" i="18"/>
  <c r="AN18" i="18"/>
  <c r="HE18" i="18"/>
  <c r="HF18" i="18"/>
  <c r="HG18" i="18"/>
  <c r="HH18" i="18"/>
  <c r="HI18" i="18"/>
  <c r="HJ18" i="18"/>
  <c r="HK18" i="18"/>
  <c r="AO18" i="18"/>
  <c r="HL18" i="18"/>
  <c r="AP18" i="18"/>
  <c r="HM18" i="18"/>
  <c r="BH18" i="18"/>
  <c r="HN18" i="18"/>
  <c r="F19" i="18"/>
  <c r="BJ19" i="18"/>
  <c r="BK19" i="18"/>
  <c r="BL19" i="18"/>
  <c r="BM19" i="18"/>
  <c r="J19" i="18"/>
  <c r="BN19" i="18"/>
  <c r="L19" i="18"/>
  <c r="BO19" i="18"/>
  <c r="BP19" i="18"/>
  <c r="AC19" i="18"/>
  <c r="BD19" i="18"/>
  <c r="BQ19" i="18"/>
  <c r="BR19" i="18"/>
  <c r="BS19" i="18"/>
  <c r="BT19" i="18"/>
  <c r="BU19" i="18"/>
  <c r="BV19" i="18"/>
  <c r="M19" i="18"/>
  <c r="X19" i="18"/>
  <c r="BW19" i="18"/>
  <c r="N19" i="18"/>
  <c r="GA19" i="18"/>
  <c r="BX19" i="18"/>
  <c r="BY19" i="18"/>
  <c r="BZ19" i="18"/>
  <c r="CA19" i="18"/>
  <c r="K19" i="18"/>
  <c r="CB19" i="18"/>
  <c r="CC19" i="18"/>
  <c r="CD19" i="18"/>
  <c r="CE19" i="18"/>
  <c r="CF19" i="18"/>
  <c r="CG19" i="18"/>
  <c r="CH19" i="18"/>
  <c r="CI19" i="18"/>
  <c r="CJ19" i="18"/>
  <c r="CK19" i="18"/>
  <c r="CL19" i="18"/>
  <c r="CM19" i="18"/>
  <c r="CN19" i="18"/>
  <c r="CO19" i="18"/>
  <c r="O19" i="18"/>
  <c r="CP19" i="18"/>
  <c r="AI19" i="18"/>
  <c r="AK19" i="18"/>
  <c r="AM19" i="18"/>
  <c r="CQ19" i="18"/>
  <c r="CR19" i="18"/>
  <c r="CS19" i="18"/>
  <c r="CT19" i="18"/>
  <c r="CU19" i="18"/>
  <c r="P19" i="18"/>
  <c r="CV19" i="18"/>
  <c r="CW19" i="18"/>
  <c r="CX19" i="18"/>
  <c r="Q19" i="18"/>
  <c r="CY19" i="18"/>
  <c r="CZ19" i="18"/>
  <c r="DA19" i="18"/>
  <c r="DB19" i="18"/>
  <c r="R19" i="18"/>
  <c r="DC19" i="18"/>
  <c r="DD19" i="18"/>
  <c r="DE19" i="18"/>
  <c r="DF19" i="18"/>
  <c r="S19" i="18"/>
  <c r="DG19" i="18"/>
  <c r="DH19" i="18"/>
  <c r="DI19" i="18"/>
  <c r="DJ19" i="18"/>
  <c r="DK19" i="18"/>
  <c r="DL19" i="18"/>
  <c r="DM19" i="18"/>
  <c r="DN19" i="18"/>
  <c r="T19" i="18"/>
  <c r="DO19" i="18"/>
  <c r="DP19" i="18"/>
  <c r="DQ19" i="18"/>
  <c r="DR19" i="18"/>
  <c r="DS19" i="18"/>
  <c r="DT19" i="18"/>
  <c r="DU19" i="18"/>
  <c r="DV19" i="18"/>
  <c r="U19" i="18"/>
  <c r="DW19" i="18"/>
  <c r="DX19" i="18"/>
  <c r="DY19" i="18"/>
  <c r="DZ19" i="18"/>
  <c r="EA19" i="18"/>
  <c r="EB19" i="18"/>
  <c r="EC19" i="18"/>
  <c r="ED19" i="18"/>
  <c r="EE19" i="18"/>
  <c r="V19" i="18"/>
  <c r="EF19" i="18"/>
  <c r="EG19" i="18"/>
  <c r="EH19" i="18"/>
  <c r="EI19" i="18"/>
  <c r="EJ19" i="18"/>
  <c r="EK19" i="18"/>
  <c r="EL19" i="18"/>
  <c r="EM19" i="18"/>
  <c r="EN19" i="18"/>
  <c r="EO19" i="18"/>
  <c r="EP19" i="18"/>
  <c r="EQ19" i="18"/>
  <c r="ER19" i="18"/>
  <c r="ES19" i="18"/>
  <c r="ET19" i="18"/>
  <c r="EU19" i="18"/>
  <c r="EV19" i="18"/>
  <c r="EW19" i="18"/>
  <c r="EX19" i="18"/>
  <c r="Y19" i="18"/>
  <c r="Z19" i="18"/>
  <c r="AA19" i="18"/>
  <c r="AB19" i="18"/>
  <c r="EY19" i="18"/>
  <c r="EZ19" i="18"/>
  <c r="FA19" i="18"/>
  <c r="FB19" i="18"/>
  <c r="FC19" i="18"/>
  <c r="FD19" i="18"/>
  <c r="FE19" i="18"/>
  <c r="FF19" i="18"/>
  <c r="FG19" i="18"/>
  <c r="FH19" i="18"/>
  <c r="FI19" i="18"/>
  <c r="FJ19" i="18"/>
  <c r="FK19" i="18"/>
  <c r="FL19" i="18"/>
  <c r="FM19" i="18"/>
  <c r="FN19" i="18"/>
  <c r="FO19" i="18"/>
  <c r="FP19" i="18"/>
  <c r="FQ19" i="18"/>
  <c r="FR19" i="18"/>
  <c r="FS19" i="18"/>
  <c r="FT19" i="18"/>
  <c r="FU19" i="18"/>
  <c r="FV19" i="18"/>
  <c r="FW19" i="18"/>
  <c r="FX19" i="18"/>
  <c r="FY19" i="18"/>
  <c r="FZ19" i="18"/>
  <c r="GB19" i="18"/>
  <c r="GC19" i="18"/>
  <c r="GD19" i="18"/>
  <c r="GE19" i="18"/>
  <c r="GF19" i="18"/>
  <c r="GG19" i="18"/>
  <c r="GH19" i="18"/>
  <c r="GI19" i="18"/>
  <c r="GJ19" i="18"/>
  <c r="GK19" i="18"/>
  <c r="GL19" i="18"/>
  <c r="GM19" i="18"/>
  <c r="GN19" i="18"/>
  <c r="GO19" i="18"/>
  <c r="GP19" i="18"/>
  <c r="GQ19" i="18"/>
  <c r="GR19" i="18"/>
  <c r="GS19" i="18"/>
  <c r="GT19" i="18"/>
  <c r="GU19" i="18"/>
  <c r="GV19" i="18"/>
  <c r="GW19" i="18"/>
  <c r="GX19" i="18"/>
  <c r="GY19" i="18"/>
  <c r="GZ19" i="18"/>
  <c r="AJ19" i="18"/>
  <c r="HA19" i="18"/>
  <c r="HB19" i="18"/>
  <c r="AL19" i="18"/>
  <c r="HC19" i="18"/>
  <c r="HD19" i="18"/>
  <c r="AN19" i="18"/>
  <c r="HE19" i="18"/>
  <c r="HF19" i="18"/>
  <c r="HG19" i="18"/>
  <c r="HH19" i="18"/>
  <c r="HI19" i="18"/>
  <c r="HJ19" i="18"/>
  <c r="HK19" i="18"/>
  <c r="AO19" i="18"/>
  <c r="HL19" i="18"/>
  <c r="AP19" i="18"/>
  <c r="HM19" i="18"/>
  <c r="BH19" i="18"/>
  <c r="HN19" i="18"/>
  <c r="F20" i="18"/>
  <c r="BJ20" i="18"/>
  <c r="BK20" i="18"/>
  <c r="BL20" i="18"/>
  <c r="BM20" i="18"/>
  <c r="J20" i="18"/>
  <c r="BN20" i="18"/>
  <c r="L20" i="18"/>
  <c r="BO20" i="18"/>
  <c r="BP20" i="18"/>
  <c r="AC20" i="18"/>
  <c r="BD20" i="18"/>
  <c r="BQ20" i="18"/>
  <c r="BR20" i="18"/>
  <c r="BS20" i="18"/>
  <c r="BT20" i="18"/>
  <c r="BU20" i="18"/>
  <c r="BV20" i="18"/>
  <c r="M20" i="18"/>
  <c r="X20" i="18"/>
  <c r="BW20" i="18"/>
  <c r="N20" i="18"/>
  <c r="GA20" i="18"/>
  <c r="BX20" i="18"/>
  <c r="BY20" i="18"/>
  <c r="BZ20" i="18"/>
  <c r="CA20" i="18"/>
  <c r="K20" i="18"/>
  <c r="CB20" i="18"/>
  <c r="CC20" i="18"/>
  <c r="CD20" i="18"/>
  <c r="CE20" i="18"/>
  <c r="CF20" i="18"/>
  <c r="CG20" i="18"/>
  <c r="CH20" i="18"/>
  <c r="CI20" i="18"/>
  <c r="CJ20" i="18"/>
  <c r="CK20" i="18"/>
  <c r="CL20" i="18"/>
  <c r="CM20" i="18"/>
  <c r="CN20" i="18"/>
  <c r="CO20" i="18"/>
  <c r="O20" i="18"/>
  <c r="CP20" i="18"/>
  <c r="AI20" i="18"/>
  <c r="AK20" i="18"/>
  <c r="AM20" i="18"/>
  <c r="CQ20" i="18"/>
  <c r="CR20" i="18"/>
  <c r="CS20" i="18"/>
  <c r="CT20" i="18"/>
  <c r="CU20" i="18"/>
  <c r="P20" i="18"/>
  <c r="CV20" i="18"/>
  <c r="CW20" i="18"/>
  <c r="CX20" i="18"/>
  <c r="Q20" i="18"/>
  <c r="CY20" i="18"/>
  <c r="CZ20" i="18"/>
  <c r="DA20" i="18"/>
  <c r="DB20" i="18"/>
  <c r="R20" i="18"/>
  <c r="DC20" i="18"/>
  <c r="DD20" i="18"/>
  <c r="DE20" i="18"/>
  <c r="DF20" i="18"/>
  <c r="S20" i="18"/>
  <c r="DG20" i="18"/>
  <c r="DH20" i="18"/>
  <c r="DI20" i="18"/>
  <c r="DJ20" i="18"/>
  <c r="DK20" i="18"/>
  <c r="DL20" i="18"/>
  <c r="DM20" i="18"/>
  <c r="DN20" i="18"/>
  <c r="T20" i="18"/>
  <c r="DO20" i="18"/>
  <c r="DP20" i="18"/>
  <c r="DQ20" i="18"/>
  <c r="DR20" i="18"/>
  <c r="DS20" i="18"/>
  <c r="DT20" i="18"/>
  <c r="DU20" i="18"/>
  <c r="DV20" i="18"/>
  <c r="U20" i="18"/>
  <c r="DW20" i="18"/>
  <c r="DX20" i="18"/>
  <c r="DY20" i="18"/>
  <c r="DZ20" i="18"/>
  <c r="EA20" i="18"/>
  <c r="EB20" i="18"/>
  <c r="EC20" i="18"/>
  <c r="ED20" i="18"/>
  <c r="EE20" i="18"/>
  <c r="V20" i="18"/>
  <c r="EF20" i="18"/>
  <c r="EG20" i="18"/>
  <c r="EH20" i="18"/>
  <c r="EI20" i="18"/>
  <c r="EJ20" i="18"/>
  <c r="EK20" i="18"/>
  <c r="EL20" i="18"/>
  <c r="EM20" i="18"/>
  <c r="EN20" i="18"/>
  <c r="EO20" i="18"/>
  <c r="EP20" i="18"/>
  <c r="EQ20" i="18"/>
  <c r="ER20" i="18"/>
  <c r="ES20" i="18"/>
  <c r="ET20" i="18"/>
  <c r="EU20" i="18"/>
  <c r="EV20" i="18"/>
  <c r="EW20" i="18"/>
  <c r="EX20" i="18"/>
  <c r="Y20" i="18"/>
  <c r="Z20" i="18"/>
  <c r="AA20" i="18"/>
  <c r="AB20" i="18"/>
  <c r="EY20" i="18"/>
  <c r="EZ20" i="18"/>
  <c r="FA20" i="18"/>
  <c r="FB20" i="18"/>
  <c r="FC20" i="18"/>
  <c r="FD20" i="18"/>
  <c r="FE20" i="18"/>
  <c r="FF20" i="18"/>
  <c r="FG20" i="18"/>
  <c r="FH20" i="18"/>
  <c r="FI20" i="18"/>
  <c r="FJ20" i="18"/>
  <c r="FK20" i="18"/>
  <c r="FL20" i="18"/>
  <c r="FM20" i="18"/>
  <c r="FN20" i="18"/>
  <c r="FO20" i="18"/>
  <c r="FP20" i="18"/>
  <c r="FQ20" i="18"/>
  <c r="FR20" i="18"/>
  <c r="FS20" i="18"/>
  <c r="FT20" i="18"/>
  <c r="FU20" i="18"/>
  <c r="FV20" i="18"/>
  <c r="FW20" i="18"/>
  <c r="FX20" i="18"/>
  <c r="FY20" i="18"/>
  <c r="FZ20" i="18"/>
  <c r="GB20" i="18"/>
  <c r="GC20" i="18"/>
  <c r="GD20" i="18"/>
  <c r="GE20" i="18"/>
  <c r="GF20" i="18"/>
  <c r="GG20" i="18"/>
  <c r="GH20" i="18"/>
  <c r="GI20" i="18"/>
  <c r="GJ20" i="18"/>
  <c r="GK20" i="18"/>
  <c r="GL20" i="18"/>
  <c r="GM20" i="18"/>
  <c r="GN20" i="18"/>
  <c r="GO20" i="18"/>
  <c r="GP20" i="18"/>
  <c r="GQ20" i="18"/>
  <c r="GR20" i="18"/>
  <c r="GS20" i="18"/>
  <c r="GT20" i="18"/>
  <c r="GU20" i="18"/>
  <c r="GV20" i="18"/>
  <c r="GW20" i="18"/>
  <c r="GX20" i="18"/>
  <c r="GY20" i="18"/>
  <c r="GZ20" i="18"/>
  <c r="AJ20" i="18"/>
  <c r="HA20" i="18"/>
  <c r="HB20" i="18"/>
  <c r="AL20" i="18"/>
  <c r="HC20" i="18"/>
  <c r="HD20" i="18"/>
  <c r="AN20" i="18"/>
  <c r="HE20" i="18"/>
  <c r="HF20" i="18"/>
  <c r="HG20" i="18"/>
  <c r="HH20" i="18"/>
  <c r="HI20" i="18"/>
  <c r="HJ20" i="18"/>
  <c r="HK20" i="18"/>
  <c r="AO20" i="18"/>
  <c r="HL20" i="18"/>
  <c r="AP20" i="18"/>
  <c r="HM20" i="18"/>
  <c r="BH20" i="18"/>
  <c r="HN20" i="18"/>
  <c r="F21" i="18"/>
  <c r="BJ21" i="18"/>
  <c r="BK21" i="18"/>
  <c r="BL21" i="18"/>
  <c r="BM21" i="18"/>
  <c r="J21" i="18"/>
  <c r="BN21" i="18"/>
  <c r="L21" i="18"/>
  <c r="BO21" i="18"/>
  <c r="BP21" i="18"/>
  <c r="AC21" i="18"/>
  <c r="BD21" i="18"/>
  <c r="BQ21" i="18"/>
  <c r="BR21" i="18"/>
  <c r="BS21" i="18"/>
  <c r="BT21" i="18"/>
  <c r="BU21" i="18"/>
  <c r="BV21" i="18"/>
  <c r="M21" i="18"/>
  <c r="X21" i="18"/>
  <c r="BW21" i="18"/>
  <c r="N21" i="18"/>
  <c r="GA21" i="18"/>
  <c r="BX21" i="18" s="1"/>
  <c r="BY21" i="18"/>
  <c r="BZ21" i="18"/>
  <c r="CA21" i="18"/>
  <c r="K21" i="18"/>
  <c r="CB21" i="18"/>
  <c r="CC21" i="18"/>
  <c r="CD21" i="18"/>
  <c r="CE21" i="18"/>
  <c r="CF21" i="18"/>
  <c r="CG21" i="18"/>
  <c r="CH21" i="18"/>
  <c r="CI21" i="18"/>
  <c r="CJ21" i="18"/>
  <c r="CK21" i="18"/>
  <c r="CL21" i="18"/>
  <c r="CM21" i="18"/>
  <c r="CN21" i="18"/>
  <c r="CO21" i="18"/>
  <c r="O21" i="18"/>
  <c r="CP21" i="18"/>
  <c r="AI21" i="18"/>
  <c r="AK21" i="18"/>
  <c r="AM21" i="18"/>
  <c r="CQ21" i="18"/>
  <c r="CR21" i="18"/>
  <c r="CS21" i="18"/>
  <c r="CT21" i="18"/>
  <c r="CU21" i="18"/>
  <c r="P21" i="18"/>
  <c r="CV21" i="18"/>
  <c r="CW21" i="18"/>
  <c r="CX21" i="18"/>
  <c r="Q21" i="18"/>
  <c r="CY21" i="18"/>
  <c r="CZ21" i="18"/>
  <c r="DA21" i="18"/>
  <c r="DB21" i="18"/>
  <c r="R21" i="18"/>
  <c r="DC21" i="18"/>
  <c r="DD21" i="18"/>
  <c r="DE21" i="18"/>
  <c r="DF21" i="18"/>
  <c r="S21" i="18"/>
  <c r="DG21" i="18"/>
  <c r="DH21" i="18"/>
  <c r="DI21" i="18"/>
  <c r="DJ21" i="18"/>
  <c r="DK21" i="18"/>
  <c r="DL21" i="18"/>
  <c r="DM21" i="18"/>
  <c r="DN21" i="18"/>
  <c r="T21" i="18"/>
  <c r="DO21" i="18"/>
  <c r="DP21" i="18"/>
  <c r="DQ21" i="18"/>
  <c r="DR21" i="18"/>
  <c r="DS21" i="18"/>
  <c r="DT21" i="18"/>
  <c r="DU21" i="18"/>
  <c r="DV21" i="18"/>
  <c r="U21" i="18"/>
  <c r="DW21" i="18"/>
  <c r="DX21" i="18"/>
  <c r="DY21" i="18"/>
  <c r="DZ21" i="18"/>
  <c r="EA21" i="18"/>
  <c r="EB21" i="18"/>
  <c r="EC21" i="18"/>
  <c r="ED21" i="18"/>
  <c r="EE21" i="18"/>
  <c r="V21" i="18"/>
  <c r="EF21" i="18"/>
  <c r="EG21" i="18"/>
  <c r="EH21" i="18"/>
  <c r="EI21" i="18"/>
  <c r="EJ21" i="18"/>
  <c r="EK21" i="18"/>
  <c r="EL21" i="18"/>
  <c r="EM21" i="18"/>
  <c r="EN21" i="18"/>
  <c r="EO21" i="18"/>
  <c r="EP21" i="18"/>
  <c r="EQ21" i="18"/>
  <c r="ER21" i="18"/>
  <c r="ES21" i="18"/>
  <c r="ET21" i="18"/>
  <c r="EU21" i="18"/>
  <c r="EV21" i="18"/>
  <c r="EW21" i="18"/>
  <c r="EX21" i="18"/>
  <c r="Y21" i="18"/>
  <c r="Z21" i="18"/>
  <c r="AA21" i="18"/>
  <c r="AB21" i="18"/>
  <c r="EY21" i="18"/>
  <c r="EZ21" i="18"/>
  <c r="FA21" i="18"/>
  <c r="FB21" i="18"/>
  <c r="FC21" i="18"/>
  <c r="FD21" i="18"/>
  <c r="FE21" i="18"/>
  <c r="FF21" i="18"/>
  <c r="FG21" i="18"/>
  <c r="FH21" i="18"/>
  <c r="FI21" i="18"/>
  <c r="FJ21" i="18"/>
  <c r="FK21" i="18"/>
  <c r="FL21" i="18"/>
  <c r="FM21" i="18"/>
  <c r="FN21" i="18"/>
  <c r="FO21" i="18"/>
  <c r="FP21" i="18"/>
  <c r="FQ21" i="18"/>
  <c r="FR21" i="18"/>
  <c r="FS21" i="18"/>
  <c r="FT21" i="18"/>
  <c r="FU21" i="18"/>
  <c r="FV21" i="18"/>
  <c r="FW21" i="18"/>
  <c r="FX21" i="18"/>
  <c r="FY21" i="18"/>
  <c r="FZ21" i="18"/>
  <c r="GB21" i="18"/>
  <c r="GC21" i="18"/>
  <c r="GD21" i="18"/>
  <c r="GE21" i="18"/>
  <c r="GF21" i="18"/>
  <c r="GG21" i="18"/>
  <c r="GH21" i="18"/>
  <c r="GI21" i="18"/>
  <c r="GJ21" i="18"/>
  <c r="GK21" i="18"/>
  <c r="GL21" i="18"/>
  <c r="GM21" i="18"/>
  <c r="GN21" i="18"/>
  <c r="GO21" i="18"/>
  <c r="GP21" i="18"/>
  <c r="GQ21" i="18"/>
  <c r="GR21" i="18"/>
  <c r="GS21" i="18"/>
  <c r="GT21" i="18"/>
  <c r="GU21" i="18"/>
  <c r="GV21" i="18"/>
  <c r="GW21" i="18"/>
  <c r="GX21" i="18"/>
  <c r="GY21" i="18"/>
  <c r="GZ21" i="18"/>
  <c r="AJ21" i="18"/>
  <c r="HA21" i="18"/>
  <c r="HB21" i="18"/>
  <c r="AL21" i="18"/>
  <c r="HC21" i="18"/>
  <c r="HD21" i="18"/>
  <c r="AN21" i="18"/>
  <c r="HE21" i="18"/>
  <c r="HF21" i="18"/>
  <c r="HG21" i="18"/>
  <c r="HH21" i="18"/>
  <c r="HI21" i="18"/>
  <c r="HJ21" i="18"/>
  <c r="HK21" i="18"/>
  <c r="AO21" i="18"/>
  <c r="HL21" i="18"/>
  <c r="AP21" i="18"/>
  <c r="HM21" i="18"/>
  <c r="BH21" i="18"/>
  <c r="HN21" i="18"/>
  <c r="F22" i="18"/>
  <c r="BJ22" i="18"/>
  <c r="BK22" i="18"/>
  <c r="BL22" i="18"/>
  <c r="BM22" i="18"/>
  <c r="J22" i="18"/>
  <c r="BN22" i="18"/>
  <c r="L22" i="18"/>
  <c r="BO22" i="18"/>
  <c r="BP22" i="18"/>
  <c r="AC22" i="18"/>
  <c r="BD22" i="18"/>
  <c r="BQ22" i="18"/>
  <c r="BR22" i="18"/>
  <c r="BS22" i="18"/>
  <c r="BT22" i="18"/>
  <c r="BU22" i="18"/>
  <c r="BV22" i="18"/>
  <c r="M22" i="18"/>
  <c r="X22" i="18"/>
  <c r="BW22" i="18"/>
  <c r="N22" i="18"/>
  <c r="GA22" i="18"/>
  <c r="BX22" i="18" s="1"/>
  <c r="BY22" i="18"/>
  <c r="BZ22" i="18"/>
  <c r="CA22" i="18"/>
  <c r="K22" i="18"/>
  <c r="CB22" i="18"/>
  <c r="CC22" i="18"/>
  <c r="CD22" i="18"/>
  <c r="CE22" i="18"/>
  <c r="CF22" i="18"/>
  <c r="CG22" i="18"/>
  <c r="CH22" i="18"/>
  <c r="CI22" i="18"/>
  <c r="CJ22" i="18"/>
  <c r="CK22" i="18"/>
  <c r="CL22" i="18"/>
  <c r="CM22" i="18"/>
  <c r="CN22" i="18"/>
  <c r="CO22" i="18"/>
  <c r="O22" i="18"/>
  <c r="CP22" i="18"/>
  <c r="AI22" i="18"/>
  <c r="AK22" i="18"/>
  <c r="AM22" i="18"/>
  <c r="CQ22" i="18"/>
  <c r="CR22" i="18"/>
  <c r="CS22" i="18"/>
  <c r="CT22" i="18"/>
  <c r="CU22" i="18"/>
  <c r="P22" i="18"/>
  <c r="CV22" i="18"/>
  <c r="CW22" i="18"/>
  <c r="CX22" i="18"/>
  <c r="Q22" i="18"/>
  <c r="CY22" i="18"/>
  <c r="CZ22" i="18"/>
  <c r="DA22" i="18"/>
  <c r="DB22" i="18"/>
  <c r="R22" i="18"/>
  <c r="DC22" i="18"/>
  <c r="DD22" i="18"/>
  <c r="DE22" i="18"/>
  <c r="DF22" i="18"/>
  <c r="S22" i="18"/>
  <c r="DG22" i="18"/>
  <c r="DH22" i="18"/>
  <c r="DI22" i="18"/>
  <c r="DJ22" i="18"/>
  <c r="DK22" i="18"/>
  <c r="DL22" i="18"/>
  <c r="DM22" i="18"/>
  <c r="DN22" i="18"/>
  <c r="T22" i="18"/>
  <c r="DO22" i="18"/>
  <c r="DP22" i="18"/>
  <c r="DQ22" i="18"/>
  <c r="DR22" i="18"/>
  <c r="DS22" i="18"/>
  <c r="DT22" i="18"/>
  <c r="DU22" i="18"/>
  <c r="DV22" i="18"/>
  <c r="U22" i="18"/>
  <c r="DW22" i="18"/>
  <c r="DX22" i="18"/>
  <c r="DY22" i="18"/>
  <c r="DZ22" i="18"/>
  <c r="EA22" i="18"/>
  <c r="EB22" i="18"/>
  <c r="EC22" i="18"/>
  <c r="ED22" i="18"/>
  <c r="EE22" i="18"/>
  <c r="V22" i="18"/>
  <c r="EF22" i="18"/>
  <c r="EG22" i="18"/>
  <c r="EH22" i="18"/>
  <c r="EI22" i="18"/>
  <c r="EJ22" i="18"/>
  <c r="EK22" i="18"/>
  <c r="EL22" i="18"/>
  <c r="EM22" i="18"/>
  <c r="EN22" i="18"/>
  <c r="EO22" i="18"/>
  <c r="EP22" i="18"/>
  <c r="EQ22" i="18"/>
  <c r="ER22" i="18"/>
  <c r="ES22" i="18"/>
  <c r="ET22" i="18"/>
  <c r="EU22" i="18"/>
  <c r="EV22" i="18"/>
  <c r="EW22" i="18"/>
  <c r="EX22" i="18"/>
  <c r="Y22" i="18"/>
  <c r="Z22" i="18"/>
  <c r="AA22" i="18"/>
  <c r="AB22" i="18"/>
  <c r="EY22" i="18"/>
  <c r="EZ22" i="18"/>
  <c r="FA22" i="18"/>
  <c r="FB22" i="18"/>
  <c r="FC22" i="18"/>
  <c r="FD22" i="18"/>
  <c r="FE22" i="18"/>
  <c r="FF22" i="18"/>
  <c r="FG22" i="18"/>
  <c r="FH22" i="18"/>
  <c r="FI22" i="18"/>
  <c r="FJ22" i="18"/>
  <c r="FK22" i="18"/>
  <c r="FL22" i="18"/>
  <c r="FM22" i="18"/>
  <c r="FN22" i="18"/>
  <c r="FO22" i="18"/>
  <c r="FP22" i="18"/>
  <c r="FQ22" i="18"/>
  <c r="FR22" i="18"/>
  <c r="FS22" i="18"/>
  <c r="FT22" i="18"/>
  <c r="FU22" i="18"/>
  <c r="FV22" i="18"/>
  <c r="FW22" i="18"/>
  <c r="FX22" i="18"/>
  <c r="FY22" i="18"/>
  <c r="FZ22" i="18"/>
  <c r="GB22" i="18"/>
  <c r="GC22" i="18"/>
  <c r="GD22" i="18"/>
  <c r="GE22" i="18"/>
  <c r="GF22" i="18"/>
  <c r="GG22" i="18"/>
  <c r="GH22" i="18"/>
  <c r="GI22" i="18"/>
  <c r="GJ22" i="18"/>
  <c r="GK22" i="18"/>
  <c r="GL22" i="18"/>
  <c r="GM22" i="18"/>
  <c r="GN22" i="18"/>
  <c r="GO22" i="18"/>
  <c r="GP22" i="18"/>
  <c r="GQ22" i="18"/>
  <c r="GR22" i="18"/>
  <c r="GS22" i="18"/>
  <c r="GT22" i="18"/>
  <c r="GU22" i="18"/>
  <c r="GV22" i="18"/>
  <c r="GW22" i="18"/>
  <c r="GX22" i="18"/>
  <c r="GY22" i="18"/>
  <c r="GZ22" i="18"/>
  <c r="AJ22" i="18"/>
  <c r="HA22" i="18"/>
  <c r="HB22" i="18"/>
  <c r="AL22" i="18"/>
  <c r="HC22" i="18"/>
  <c r="HD22" i="18"/>
  <c r="AN22" i="18"/>
  <c r="HE22" i="18"/>
  <c r="HF22" i="18"/>
  <c r="HG22" i="18"/>
  <c r="HH22" i="18"/>
  <c r="HI22" i="18"/>
  <c r="HJ22" i="18"/>
  <c r="HK22" i="18"/>
  <c r="AO22" i="18"/>
  <c r="HL22" i="18"/>
  <c r="AP22" i="18"/>
  <c r="HM22" i="18"/>
  <c r="BH22" i="18"/>
  <c r="HN22" i="18"/>
  <c r="F23" i="18"/>
  <c r="BJ23" i="18"/>
  <c r="BK23" i="18"/>
  <c r="BL23" i="18"/>
  <c r="BM23" i="18"/>
  <c r="J23" i="18"/>
  <c r="BN23" i="18"/>
  <c r="L23" i="18"/>
  <c r="BO23" i="18"/>
  <c r="BP23" i="18"/>
  <c r="AC23" i="18"/>
  <c r="BD23" i="18"/>
  <c r="BQ23" i="18"/>
  <c r="BR23" i="18"/>
  <c r="BS23" i="18"/>
  <c r="BT23" i="18"/>
  <c r="BU23" i="18"/>
  <c r="BV23" i="18"/>
  <c r="M23" i="18"/>
  <c r="X23" i="18"/>
  <c r="BW23" i="18"/>
  <c r="N23" i="18"/>
  <c r="GA23" i="18"/>
  <c r="BX23" i="18"/>
  <c r="BY23" i="18"/>
  <c r="BZ23" i="18"/>
  <c r="CA23" i="18"/>
  <c r="K23" i="18"/>
  <c r="CB23" i="18"/>
  <c r="CC23" i="18"/>
  <c r="CD23" i="18"/>
  <c r="CE23" i="18"/>
  <c r="CF23" i="18"/>
  <c r="CG23" i="18"/>
  <c r="CH23" i="18"/>
  <c r="CI23" i="18"/>
  <c r="CJ23" i="18"/>
  <c r="CK23" i="18"/>
  <c r="CL23" i="18"/>
  <c r="CM23" i="18"/>
  <c r="CN23" i="18"/>
  <c r="CO23" i="18"/>
  <c r="O23" i="18"/>
  <c r="CP23" i="18"/>
  <c r="AI23" i="18"/>
  <c r="AK23" i="18"/>
  <c r="AM23" i="18"/>
  <c r="CQ23" i="18"/>
  <c r="CR23" i="18"/>
  <c r="CS23" i="18"/>
  <c r="CT23" i="18"/>
  <c r="CU23" i="18"/>
  <c r="P23" i="18"/>
  <c r="CV23" i="18"/>
  <c r="CW23" i="18"/>
  <c r="CX23" i="18"/>
  <c r="Q23" i="18"/>
  <c r="CY23" i="18"/>
  <c r="CZ23" i="18"/>
  <c r="DA23" i="18"/>
  <c r="DB23" i="18"/>
  <c r="R23" i="18"/>
  <c r="DC23" i="18"/>
  <c r="DD23" i="18"/>
  <c r="DE23" i="18"/>
  <c r="DF23" i="18"/>
  <c r="S23" i="18"/>
  <c r="DG23" i="18"/>
  <c r="DH23" i="18"/>
  <c r="DI23" i="18"/>
  <c r="DJ23" i="18"/>
  <c r="DK23" i="18"/>
  <c r="DL23" i="18"/>
  <c r="DM23" i="18"/>
  <c r="DN23" i="18"/>
  <c r="T23" i="18"/>
  <c r="DO23" i="18"/>
  <c r="DP23" i="18"/>
  <c r="DQ23" i="18"/>
  <c r="DR23" i="18"/>
  <c r="DS23" i="18"/>
  <c r="DT23" i="18"/>
  <c r="DU23" i="18"/>
  <c r="DV23" i="18"/>
  <c r="U23" i="18"/>
  <c r="DW23" i="18"/>
  <c r="DX23" i="18"/>
  <c r="DY23" i="18"/>
  <c r="DZ23" i="18"/>
  <c r="EA23" i="18"/>
  <c r="EB23" i="18"/>
  <c r="EC23" i="18"/>
  <c r="ED23" i="18"/>
  <c r="EE23" i="18"/>
  <c r="V23" i="18"/>
  <c r="EF23" i="18"/>
  <c r="EG23" i="18"/>
  <c r="EH23" i="18"/>
  <c r="EI23" i="18"/>
  <c r="EJ23" i="18"/>
  <c r="EK23" i="18"/>
  <c r="EL23" i="18"/>
  <c r="EM23" i="18"/>
  <c r="EN23" i="18"/>
  <c r="EO23" i="18"/>
  <c r="EP23" i="18"/>
  <c r="EQ23" i="18"/>
  <c r="ER23" i="18"/>
  <c r="ES23" i="18"/>
  <c r="ET23" i="18"/>
  <c r="EU23" i="18"/>
  <c r="EV23" i="18"/>
  <c r="EW23" i="18"/>
  <c r="EX23" i="18"/>
  <c r="Y23" i="18"/>
  <c r="Z23" i="18"/>
  <c r="AA23" i="18"/>
  <c r="AB23" i="18"/>
  <c r="EY23" i="18"/>
  <c r="EZ23" i="18"/>
  <c r="FA23" i="18"/>
  <c r="FB23" i="18"/>
  <c r="FC23" i="18"/>
  <c r="FD23" i="18"/>
  <c r="FE23" i="18"/>
  <c r="FF23" i="18"/>
  <c r="FG23" i="18"/>
  <c r="FH23" i="18"/>
  <c r="FI23" i="18"/>
  <c r="FJ23" i="18"/>
  <c r="FK23" i="18"/>
  <c r="FL23" i="18"/>
  <c r="FM23" i="18"/>
  <c r="FN23" i="18"/>
  <c r="FO23" i="18"/>
  <c r="FP23" i="18"/>
  <c r="FQ23" i="18"/>
  <c r="FR23" i="18"/>
  <c r="FS23" i="18"/>
  <c r="FT23" i="18"/>
  <c r="FU23" i="18"/>
  <c r="FV23" i="18"/>
  <c r="FW23" i="18"/>
  <c r="FX23" i="18"/>
  <c r="FY23" i="18"/>
  <c r="FZ23" i="18"/>
  <c r="GB23" i="18"/>
  <c r="GC23" i="18"/>
  <c r="GD23" i="18"/>
  <c r="GE23" i="18"/>
  <c r="GF23" i="18"/>
  <c r="GG23" i="18"/>
  <c r="GH23" i="18"/>
  <c r="GI23" i="18"/>
  <c r="GJ23" i="18"/>
  <c r="GK23" i="18"/>
  <c r="GL23" i="18"/>
  <c r="GM23" i="18"/>
  <c r="GN23" i="18"/>
  <c r="GO23" i="18"/>
  <c r="GP23" i="18"/>
  <c r="GQ23" i="18"/>
  <c r="GR23" i="18"/>
  <c r="GS23" i="18"/>
  <c r="GT23" i="18"/>
  <c r="GU23" i="18"/>
  <c r="GV23" i="18"/>
  <c r="GW23" i="18"/>
  <c r="GX23" i="18"/>
  <c r="GY23" i="18"/>
  <c r="GZ23" i="18"/>
  <c r="AJ23" i="18"/>
  <c r="HA23" i="18"/>
  <c r="HB23" i="18"/>
  <c r="AL23" i="18"/>
  <c r="HC23" i="18"/>
  <c r="HD23" i="18"/>
  <c r="AN23" i="18"/>
  <c r="HE23" i="18"/>
  <c r="HF23" i="18"/>
  <c r="HG23" i="18"/>
  <c r="HH23" i="18"/>
  <c r="HI23" i="18"/>
  <c r="HJ23" i="18"/>
  <c r="HK23" i="18"/>
  <c r="AO23" i="18"/>
  <c r="HL23" i="18"/>
  <c r="AP23" i="18"/>
  <c r="HM23" i="18"/>
  <c r="BH23" i="18"/>
  <c r="HN23" i="18"/>
  <c r="F24" i="18"/>
  <c r="BJ24" i="18"/>
  <c r="BK24" i="18"/>
  <c r="BL24" i="18"/>
  <c r="BM24" i="18"/>
  <c r="J24" i="18"/>
  <c r="BN24" i="18"/>
  <c r="L24" i="18"/>
  <c r="BO24" i="18"/>
  <c r="BP24" i="18"/>
  <c r="AC24" i="18"/>
  <c r="BD24" i="18"/>
  <c r="BQ24" i="18"/>
  <c r="BR24" i="18"/>
  <c r="BS24" i="18"/>
  <c r="BT24" i="18"/>
  <c r="BU24" i="18"/>
  <c r="BV24" i="18"/>
  <c r="M24" i="18"/>
  <c r="X24" i="18"/>
  <c r="BW24" i="18"/>
  <c r="N24" i="18"/>
  <c r="GA24" i="18"/>
  <c r="BX24" i="18"/>
  <c r="BY24" i="18"/>
  <c r="BZ24" i="18"/>
  <c r="CA24" i="18"/>
  <c r="K24" i="18"/>
  <c r="CB24" i="18"/>
  <c r="CC24" i="18"/>
  <c r="CD24" i="18"/>
  <c r="CE24" i="18"/>
  <c r="CF24" i="18"/>
  <c r="CG24" i="18"/>
  <c r="CH24" i="18"/>
  <c r="CI24" i="18"/>
  <c r="CJ24" i="18"/>
  <c r="CK24" i="18"/>
  <c r="CL24" i="18"/>
  <c r="CM24" i="18"/>
  <c r="CN24" i="18"/>
  <c r="CO24" i="18"/>
  <c r="O24" i="18"/>
  <c r="CP24" i="18"/>
  <c r="AI24" i="18"/>
  <c r="AK24" i="18"/>
  <c r="AM24" i="18"/>
  <c r="CQ24" i="18"/>
  <c r="CR24" i="18"/>
  <c r="CS24" i="18"/>
  <c r="CT24" i="18"/>
  <c r="CU24" i="18"/>
  <c r="P24" i="18"/>
  <c r="CV24" i="18"/>
  <c r="CW24" i="18"/>
  <c r="CX24" i="18"/>
  <c r="Q24" i="18"/>
  <c r="CY24" i="18"/>
  <c r="CZ24" i="18"/>
  <c r="DA24" i="18"/>
  <c r="DB24" i="18"/>
  <c r="R24" i="18"/>
  <c r="DC24" i="18"/>
  <c r="DD24" i="18"/>
  <c r="DE24" i="18"/>
  <c r="DF24" i="18"/>
  <c r="S24" i="18"/>
  <c r="DG24" i="18"/>
  <c r="DH24" i="18"/>
  <c r="DI24" i="18"/>
  <c r="DJ24" i="18"/>
  <c r="DK24" i="18"/>
  <c r="DL24" i="18"/>
  <c r="DM24" i="18"/>
  <c r="DN24" i="18"/>
  <c r="T24" i="18"/>
  <c r="DO24" i="18"/>
  <c r="DP24" i="18"/>
  <c r="DQ24" i="18"/>
  <c r="DR24" i="18"/>
  <c r="DS24" i="18"/>
  <c r="DT24" i="18"/>
  <c r="DU24" i="18"/>
  <c r="DV24" i="18"/>
  <c r="U24" i="18"/>
  <c r="DW24" i="18"/>
  <c r="DX24" i="18"/>
  <c r="DY24" i="18"/>
  <c r="DZ24" i="18"/>
  <c r="EA24" i="18"/>
  <c r="EB24" i="18"/>
  <c r="EC24" i="18"/>
  <c r="ED24" i="18"/>
  <c r="EE24" i="18"/>
  <c r="V24" i="18"/>
  <c r="EF24" i="18"/>
  <c r="EG24" i="18"/>
  <c r="EH24" i="18"/>
  <c r="EI24" i="18"/>
  <c r="EJ24" i="18"/>
  <c r="EK24" i="18"/>
  <c r="EL24" i="18"/>
  <c r="EM24" i="18"/>
  <c r="EN24" i="18"/>
  <c r="EO24" i="18"/>
  <c r="EP24" i="18"/>
  <c r="EQ24" i="18"/>
  <c r="ER24" i="18"/>
  <c r="ES24" i="18"/>
  <c r="ET24" i="18"/>
  <c r="EU24" i="18"/>
  <c r="EV24" i="18"/>
  <c r="EW24" i="18"/>
  <c r="EX24" i="18"/>
  <c r="Y24" i="18"/>
  <c r="Z24" i="18"/>
  <c r="AA24" i="18"/>
  <c r="AB24" i="18"/>
  <c r="EY24" i="18"/>
  <c r="EZ24" i="18"/>
  <c r="FA24" i="18"/>
  <c r="FB24" i="18"/>
  <c r="FC24" i="18"/>
  <c r="FD24" i="18"/>
  <c r="FE24" i="18"/>
  <c r="FF24" i="18"/>
  <c r="FG24" i="18"/>
  <c r="FH24" i="18"/>
  <c r="FI24" i="18"/>
  <c r="FJ24" i="18"/>
  <c r="FK24" i="18"/>
  <c r="FL24" i="18"/>
  <c r="FM24" i="18"/>
  <c r="FN24" i="18"/>
  <c r="FO24" i="18"/>
  <c r="FP24" i="18"/>
  <c r="FQ24" i="18"/>
  <c r="FR24" i="18"/>
  <c r="FS24" i="18"/>
  <c r="FT24" i="18"/>
  <c r="FU24" i="18"/>
  <c r="FV24" i="18"/>
  <c r="FW24" i="18"/>
  <c r="FX24" i="18"/>
  <c r="FY24" i="18"/>
  <c r="FZ24" i="18"/>
  <c r="GB24" i="18"/>
  <c r="GC24" i="18"/>
  <c r="GD24" i="18"/>
  <c r="GE24" i="18"/>
  <c r="GF24" i="18"/>
  <c r="GG24" i="18"/>
  <c r="GH24" i="18"/>
  <c r="GI24" i="18"/>
  <c r="GJ24" i="18"/>
  <c r="GK24" i="18"/>
  <c r="GL24" i="18"/>
  <c r="GM24" i="18"/>
  <c r="GN24" i="18"/>
  <c r="GO24" i="18"/>
  <c r="GP24" i="18"/>
  <c r="GQ24" i="18"/>
  <c r="GR24" i="18"/>
  <c r="GS24" i="18"/>
  <c r="GT24" i="18"/>
  <c r="GU24" i="18"/>
  <c r="GV24" i="18"/>
  <c r="GW24" i="18"/>
  <c r="GX24" i="18"/>
  <c r="GY24" i="18"/>
  <c r="GZ24" i="18"/>
  <c r="AJ24" i="18"/>
  <c r="HA24" i="18"/>
  <c r="HB24" i="18"/>
  <c r="AL24" i="18"/>
  <c r="HC24" i="18"/>
  <c r="HD24" i="18"/>
  <c r="AN24" i="18"/>
  <c r="HE24" i="18"/>
  <c r="HF24" i="18"/>
  <c r="HG24" i="18"/>
  <c r="HH24" i="18"/>
  <c r="HI24" i="18"/>
  <c r="HJ24" i="18"/>
  <c r="HK24" i="18"/>
  <c r="AO24" i="18"/>
  <c r="HL24" i="18"/>
  <c r="AP24" i="18"/>
  <c r="HM24" i="18"/>
  <c r="BH24" i="18"/>
  <c r="HN24" i="18"/>
  <c r="F25" i="18"/>
  <c r="BJ25" i="18"/>
  <c r="BK25" i="18"/>
  <c r="BL25" i="18"/>
  <c r="BM25" i="18"/>
  <c r="J25" i="18"/>
  <c r="BN25" i="18"/>
  <c r="L25" i="18"/>
  <c r="BO25" i="18"/>
  <c r="BP25" i="18"/>
  <c r="AC25" i="18"/>
  <c r="BD25" i="18"/>
  <c r="BQ25" i="18"/>
  <c r="BR25" i="18"/>
  <c r="BS25" i="18"/>
  <c r="BT25" i="18"/>
  <c r="BU25" i="18"/>
  <c r="BV25" i="18"/>
  <c r="M25" i="18"/>
  <c r="X25" i="18"/>
  <c r="BW25" i="18"/>
  <c r="N25" i="18"/>
  <c r="GA25" i="18"/>
  <c r="BX25" i="18"/>
  <c r="BY25" i="18"/>
  <c r="BZ25" i="18"/>
  <c r="CA25" i="18"/>
  <c r="K25" i="18"/>
  <c r="CB25" i="18"/>
  <c r="CC25" i="18"/>
  <c r="CD25" i="18"/>
  <c r="CE25" i="18"/>
  <c r="CF25" i="18"/>
  <c r="CG25" i="18"/>
  <c r="CH25" i="18"/>
  <c r="CI25" i="18"/>
  <c r="CJ25" i="18"/>
  <c r="CK25" i="18"/>
  <c r="CL25" i="18"/>
  <c r="CM25" i="18"/>
  <c r="CN25" i="18"/>
  <c r="CO25" i="18"/>
  <c r="O25" i="18"/>
  <c r="CP25" i="18"/>
  <c r="AI25" i="18"/>
  <c r="AK25" i="18"/>
  <c r="AM25" i="18"/>
  <c r="CQ25" i="18"/>
  <c r="CR25" i="18"/>
  <c r="CS25" i="18"/>
  <c r="CT25" i="18"/>
  <c r="CU25" i="18"/>
  <c r="P25" i="18"/>
  <c r="CV25" i="18"/>
  <c r="CW25" i="18"/>
  <c r="CX25" i="18"/>
  <c r="Q25" i="18"/>
  <c r="CY25" i="18"/>
  <c r="CZ25" i="18"/>
  <c r="DA25" i="18"/>
  <c r="DB25" i="18"/>
  <c r="R25" i="18"/>
  <c r="DC25" i="18"/>
  <c r="DD25" i="18"/>
  <c r="DE25" i="18"/>
  <c r="DF25" i="18"/>
  <c r="S25" i="18"/>
  <c r="DG25" i="18"/>
  <c r="DH25" i="18"/>
  <c r="DI25" i="18"/>
  <c r="DJ25" i="18"/>
  <c r="DK25" i="18"/>
  <c r="DL25" i="18"/>
  <c r="DM25" i="18"/>
  <c r="DN25" i="18"/>
  <c r="T25" i="18"/>
  <c r="DO25" i="18"/>
  <c r="DP25" i="18"/>
  <c r="DQ25" i="18"/>
  <c r="DR25" i="18"/>
  <c r="DS25" i="18"/>
  <c r="DT25" i="18"/>
  <c r="DU25" i="18"/>
  <c r="DV25" i="18"/>
  <c r="U25" i="18"/>
  <c r="DW25" i="18"/>
  <c r="DX25" i="18"/>
  <c r="DY25" i="18"/>
  <c r="DZ25" i="18"/>
  <c r="EA25" i="18"/>
  <c r="EB25" i="18"/>
  <c r="EC25" i="18"/>
  <c r="ED25" i="18"/>
  <c r="EE25" i="18"/>
  <c r="V25" i="18"/>
  <c r="EF25" i="18"/>
  <c r="EG25" i="18"/>
  <c r="EH25" i="18"/>
  <c r="EI25" i="18"/>
  <c r="EJ25" i="18"/>
  <c r="EK25" i="18"/>
  <c r="EL25" i="18"/>
  <c r="EM25" i="18"/>
  <c r="EN25" i="18"/>
  <c r="EO25" i="18"/>
  <c r="EP25" i="18"/>
  <c r="EQ25" i="18"/>
  <c r="ER25" i="18"/>
  <c r="ES25" i="18"/>
  <c r="ET25" i="18"/>
  <c r="EU25" i="18"/>
  <c r="EV25" i="18"/>
  <c r="EW25" i="18"/>
  <c r="EX25" i="18"/>
  <c r="Y25" i="18"/>
  <c r="Z25" i="18"/>
  <c r="AA25" i="18"/>
  <c r="AB25" i="18"/>
  <c r="EY25" i="18"/>
  <c r="EZ25" i="18"/>
  <c r="FA25" i="18"/>
  <c r="FB25" i="18"/>
  <c r="FC25" i="18"/>
  <c r="FD25" i="18"/>
  <c r="FE25" i="18"/>
  <c r="FF25" i="18"/>
  <c r="FG25" i="18"/>
  <c r="FH25" i="18"/>
  <c r="FI25" i="18"/>
  <c r="FJ25" i="18"/>
  <c r="FK25" i="18"/>
  <c r="FL25" i="18"/>
  <c r="FM25" i="18"/>
  <c r="FN25" i="18"/>
  <c r="FO25" i="18"/>
  <c r="FP25" i="18"/>
  <c r="FQ25" i="18"/>
  <c r="FR25" i="18"/>
  <c r="FS25" i="18"/>
  <c r="FT25" i="18"/>
  <c r="FU25" i="18"/>
  <c r="FV25" i="18"/>
  <c r="FW25" i="18"/>
  <c r="FX25" i="18"/>
  <c r="FY25" i="18"/>
  <c r="FZ25" i="18"/>
  <c r="GB25" i="18"/>
  <c r="GC25" i="18"/>
  <c r="GD25" i="18"/>
  <c r="GE25" i="18"/>
  <c r="GF25" i="18"/>
  <c r="GG25" i="18"/>
  <c r="GH25" i="18"/>
  <c r="GI25" i="18"/>
  <c r="GJ25" i="18"/>
  <c r="GK25" i="18"/>
  <c r="GL25" i="18"/>
  <c r="GM25" i="18"/>
  <c r="GN25" i="18"/>
  <c r="GO25" i="18"/>
  <c r="GP25" i="18"/>
  <c r="GQ25" i="18"/>
  <c r="GR25" i="18"/>
  <c r="GS25" i="18"/>
  <c r="GT25" i="18"/>
  <c r="GU25" i="18"/>
  <c r="GV25" i="18"/>
  <c r="GW25" i="18"/>
  <c r="GX25" i="18"/>
  <c r="GY25" i="18"/>
  <c r="GZ25" i="18"/>
  <c r="AJ25" i="18"/>
  <c r="HA25" i="18"/>
  <c r="HB25" i="18"/>
  <c r="AL25" i="18"/>
  <c r="HC25" i="18"/>
  <c r="HD25" i="18"/>
  <c r="AN25" i="18"/>
  <c r="HE25" i="18"/>
  <c r="HF25" i="18"/>
  <c r="HG25" i="18"/>
  <c r="HH25" i="18"/>
  <c r="HI25" i="18"/>
  <c r="HJ25" i="18"/>
  <c r="HK25" i="18"/>
  <c r="AO25" i="18"/>
  <c r="HL25" i="18"/>
  <c r="AP25" i="18"/>
  <c r="HM25" i="18"/>
  <c r="BH25" i="18"/>
  <c r="HN25" i="18"/>
  <c r="F26" i="18"/>
  <c r="BJ26" i="18"/>
  <c r="BK26" i="18"/>
  <c r="BL26" i="18"/>
  <c r="BM26" i="18"/>
  <c r="J26" i="18"/>
  <c r="BN26" i="18"/>
  <c r="L26" i="18"/>
  <c r="BO26" i="18"/>
  <c r="BP26" i="18"/>
  <c r="AC26" i="18"/>
  <c r="BD26" i="18"/>
  <c r="BQ26" i="18"/>
  <c r="BR26" i="18"/>
  <c r="BS26" i="18"/>
  <c r="BT26" i="18"/>
  <c r="BU26" i="18"/>
  <c r="BV26" i="18"/>
  <c r="M26" i="18"/>
  <c r="X26" i="18"/>
  <c r="BW26" i="18"/>
  <c r="N26" i="18"/>
  <c r="GA26" i="18"/>
  <c r="BX26" i="18" s="1"/>
  <c r="BY26" i="18"/>
  <c r="BZ26" i="18"/>
  <c r="CA26" i="18"/>
  <c r="K26" i="18"/>
  <c r="CB26" i="18"/>
  <c r="CC26" i="18"/>
  <c r="CD26" i="18"/>
  <c r="CE26" i="18"/>
  <c r="CF26" i="18"/>
  <c r="CG26" i="18"/>
  <c r="CH26" i="18"/>
  <c r="CI26" i="18"/>
  <c r="CJ26" i="18"/>
  <c r="CK26" i="18"/>
  <c r="CL26" i="18"/>
  <c r="CM26" i="18"/>
  <c r="CN26" i="18"/>
  <c r="CO26" i="18"/>
  <c r="O26" i="18"/>
  <c r="CP26" i="18"/>
  <c r="AI26" i="18"/>
  <c r="AK26" i="18"/>
  <c r="AM26" i="18"/>
  <c r="CQ26" i="18"/>
  <c r="CR26" i="18"/>
  <c r="CS26" i="18"/>
  <c r="CT26" i="18"/>
  <c r="CU26" i="18"/>
  <c r="P26" i="18"/>
  <c r="CV26" i="18"/>
  <c r="CW26" i="18"/>
  <c r="CX26" i="18"/>
  <c r="Q26" i="18"/>
  <c r="CY26" i="18"/>
  <c r="CZ26" i="18"/>
  <c r="DA26" i="18"/>
  <c r="DB26" i="18"/>
  <c r="R26" i="18"/>
  <c r="DC26" i="18"/>
  <c r="DD26" i="18"/>
  <c r="DE26" i="18"/>
  <c r="DF26" i="18"/>
  <c r="S26" i="18"/>
  <c r="DG26" i="18"/>
  <c r="DH26" i="18"/>
  <c r="DI26" i="18"/>
  <c r="DJ26" i="18"/>
  <c r="DK26" i="18"/>
  <c r="DL26" i="18"/>
  <c r="DM26" i="18"/>
  <c r="DN26" i="18"/>
  <c r="T26" i="18"/>
  <c r="DO26" i="18"/>
  <c r="DP26" i="18"/>
  <c r="DQ26" i="18"/>
  <c r="DR26" i="18"/>
  <c r="DS26" i="18"/>
  <c r="DT26" i="18"/>
  <c r="DU26" i="18"/>
  <c r="DV26" i="18"/>
  <c r="U26" i="18"/>
  <c r="DW26" i="18"/>
  <c r="DX26" i="18"/>
  <c r="DY26" i="18"/>
  <c r="DZ26" i="18"/>
  <c r="EA26" i="18"/>
  <c r="EB26" i="18"/>
  <c r="EC26" i="18"/>
  <c r="ED26" i="18"/>
  <c r="EE26" i="18"/>
  <c r="V26" i="18"/>
  <c r="EF26" i="18"/>
  <c r="EG26" i="18"/>
  <c r="EH26" i="18"/>
  <c r="EI26" i="18"/>
  <c r="EJ26" i="18"/>
  <c r="EK26" i="18"/>
  <c r="EL26" i="18"/>
  <c r="EM26" i="18"/>
  <c r="EN26" i="18"/>
  <c r="EO26" i="18"/>
  <c r="EP26" i="18"/>
  <c r="EQ26" i="18"/>
  <c r="ER26" i="18"/>
  <c r="ES26" i="18"/>
  <c r="ET26" i="18"/>
  <c r="EU26" i="18"/>
  <c r="EV26" i="18"/>
  <c r="EW26" i="18"/>
  <c r="EX26" i="18"/>
  <c r="Y26" i="18"/>
  <c r="Z26" i="18"/>
  <c r="AA26" i="18"/>
  <c r="AB26" i="18"/>
  <c r="EY26" i="18"/>
  <c r="EZ26" i="18"/>
  <c r="FA26" i="18"/>
  <c r="FB26" i="18"/>
  <c r="FC26" i="18"/>
  <c r="FD26" i="18"/>
  <c r="FE26" i="18"/>
  <c r="FF26" i="18"/>
  <c r="FG26" i="18"/>
  <c r="FH26" i="18"/>
  <c r="FI26" i="18"/>
  <c r="FJ26" i="18"/>
  <c r="FK26" i="18"/>
  <c r="FL26" i="18"/>
  <c r="FM26" i="18"/>
  <c r="FN26" i="18"/>
  <c r="FO26" i="18"/>
  <c r="FP26" i="18"/>
  <c r="FQ26" i="18"/>
  <c r="FR26" i="18"/>
  <c r="FS26" i="18"/>
  <c r="FT26" i="18"/>
  <c r="FU26" i="18"/>
  <c r="FV26" i="18"/>
  <c r="FW26" i="18"/>
  <c r="FX26" i="18"/>
  <c r="FY26" i="18"/>
  <c r="FZ26" i="18"/>
  <c r="GB26" i="18"/>
  <c r="GC26" i="18"/>
  <c r="GD26" i="18"/>
  <c r="GE26" i="18"/>
  <c r="GF26" i="18"/>
  <c r="GG26" i="18"/>
  <c r="GH26" i="18"/>
  <c r="GI26" i="18"/>
  <c r="GJ26" i="18"/>
  <c r="GK26" i="18"/>
  <c r="GL26" i="18"/>
  <c r="GM26" i="18"/>
  <c r="GN26" i="18"/>
  <c r="GO26" i="18"/>
  <c r="GP26" i="18"/>
  <c r="GQ26" i="18"/>
  <c r="GR26" i="18"/>
  <c r="GS26" i="18"/>
  <c r="GT26" i="18"/>
  <c r="GU26" i="18"/>
  <c r="GV26" i="18"/>
  <c r="GW26" i="18"/>
  <c r="GX26" i="18"/>
  <c r="GY26" i="18"/>
  <c r="GZ26" i="18"/>
  <c r="AJ26" i="18"/>
  <c r="HA26" i="18"/>
  <c r="HB26" i="18"/>
  <c r="AL26" i="18"/>
  <c r="HC26" i="18"/>
  <c r="HD26" i="18"/>
  <c r="AN26" i="18"/>
  <c r="HE26" i="18"/>
  <c r="HF26" i="18"/>
  <c r="HG26" i="18"/>
  <c r="HH26" i="18"/>
  <c r="HI26" i="18"/>
  <c r="HJ26" i="18"/>
  <c r="HK26" i="18"/>
  <c r="AO26" i="18"/>
  <c r="HL26" i="18"/>
  <c r="AP26" i="18"/>
  <c r="HM26" i="18"/>
  <c r="BH26" i="18"/>
  <c r="HN26" i="18"/>
  <c r="F27" i="18"/>
  <c r="BJ27" i="18"/>
  <c r="BK27" i="18"/>
  <c r="BL27" i="18"/>
  <c r="BM27" i="18"/>
  <c r="J27" i="18"/>
  <c r="BN27" i="18"/>
  <c r="L27" i="18"/>
  <c r="BO27" i="18"/>
  <c r="BP27" i="18"/>
  <c r="AC27" i="18"/>
  <c r="BD27" i="18"/>
  <c r="BQ27" i="18"/>
  <c r="BR27" i="18"/>
  <c r="BS27" i="18"/>
  <c r="BT27" i="18"/>
  <c r="BU27" i="18"/>
  <c r="BV27" i="18"/>
  <c r="M27" i="18"/>
  <c r="X27" i="18"/>
  <c r="BW27" i="18"/>
  <c r="N27" i="18"/>
  <c r="GA27" i="18"/>
  <c r="BX27" i="18"/>
  <c r="BY27" i="18"/>
  <c r="BZ27" i="18"/>
  <c r="CA27" i="18"/>
  <c r="K27" i="18"/>
  <c r="CB27" i="18"/>
  <c r="CC27" i="18"/>
  <c r="CD27" i="18"/>
  <c r="CE27" i="18"/>
  <c r="CF27" i="18"/>
  <c r="CG27" i="18"/>
  <c r="CH27" i="18"/>
  <c r="CI27" i="18"/>
  <c r="CJ27" i="18"/>
  <c r="CK27" i="18"/>
  <c r="CL27" i="18"/>
  <c r="CM27" i="18"/>
  <c r="CN27" i="18"/>
  <c r="CO27" i="18"/>
  <c r="O27" i="18"/>
  <c r="CP27" i="18"/>
  <c r="AI27" i="18"/>
  <c r="AK27" i="18"/>
  <c r="AM27" i="18"/>
  <c r="CQ27" i="18"/>
  <c r="CR27" i="18"/>
  <c r="CS27" i="18"/>
  <c r="CT27" i="18"/>
  <c r="CU27" i="18"/>
  <c r="P27" i="18"/>
  <c r="CV27" i="18"/>
  <c r="CW27" i="18"/>
  <c r="CX27" i="18"/>
  <c r="Q27" i="18"/>
  <c r="CY27" i="18"/>
  <c r="CZ27" i="18"/>
  <c r="DA27" i="18"/>
  <c r="DB27" i="18"/>
  <c r="R27" i="18"/>
  <c r="DC27" i="18"/>
  <c r="DD27" i="18"/>
  <c r="DE27" i="18"/>
  <c r="DF27" i="18"/>
  <c r="S27" i="18"/>
  <c r="DG27" i="18"/>
  <c r="DH27" i="18"/>
  <c r="DI27" i="18"/>
  <c r="DJ27" i="18"/>
  <c r="DK27" i="18"/>
  <c r="DL27" i="18"/>
  <c r="DM27" i="18"/>
  <c r="DN27" i="18"/>
  <c r="T27" i="18"/>
  <c r="DO27" i="18"/>
  <c r="DP27" i="18"/>
  <c r="DQ27" i="18"/>
  <c r="DR27" i="18"/>
  <c r="DS27" i="18"/>
  <c r="DT27" i="18"/>
  <c r="DU27" i="18"/>
  <c r="DV27" i="18"/>
  <c r="U27" i="18"/>
  <c r="DW27" i="18"/>
  <c r="DX27" i="18"/>
  <c r="DY27" i="18"/>
  <c r="DZ27" i="18"/>
  <c r="EA27" i="18"/>
  <c r="EB27" i="18"/>
  <c r="EC27" i="18"/>
  <c r="ED27" i="18"/>
  <c r="EE27" i="18"/>
  <c r="V27" i="18"/>
  <c r="EF27" i="18"/>
  <c r="EG27" i="18"/>
  <c r="EH27" i="18"/>
  <c r="EI27" i="18"/>
  <c r="EJ27" i="18"/>
  <c r="EK27" i="18"/>
  <c r="EL27" i="18"/>
  <c r="EM27" i="18"/>
  <c r="EN27" i="18"/>
  <c r="EO27" i="18"/>
  <c r="EP27" i="18"/>
  <c r="EQ27" i="18"/>
  <c r="ER27" i="18"/>
  <c r="ES27" i="18"/>
  <c r="ET27" i="18"/>
  <c r="EU27" i="18"/>
  <c r="EV27" i="18"/>
  <c r="EW27" i="18"/>
  <c r="EX27" i="18"/>
  <c r="Y27" i="18"/>
  <c r="Z27" i="18"/>
  <c r="AA27" i="18"/>
  <c r="AB27" i="18"/>
  <c r="EY27" i="18"/>
  <c r="EZ27" i="18"/>
  <c r="FA27" i="18"/>
  <c r="FB27" i="18"/>
  <c r="FC27" i="18"/>
  <c r="FD27" i="18"/>
  <c r="FE27" i="18"/>
  <c r="FF27" i="18"/>
  <c r="FG27" i="18"/>
  <c r="FH27" i="18"/>
  <c r="FI27" i="18"/>
  <c r="FJ27" i="18"/>
  <c r="FK27" i="18"/>
  <c r="FL27" i="18"/>
  <c r="FM27" i="18"/>
  <c r="FN27" i="18"/>
  <c r="FO27" i="18"/>
  <c r="FP27" i="18"/>
  <c r="FQ27" i="18"/>
  <c r="FR27" i="18"/>
  <c r="FS27" i="18"/>
  <c r="FT27" i="18"/>
  <c r="FU27" i="18"/>
  <c r="FV27" i="18"/>
  <c r="FW27" i="18"/>
  <c r="FX27" i="18"/>
  <c r="FY27" i="18"/>
  <c r="FZ27" i="18"/>
  <c r="GB27" i="18"/>
  <c r="GC27" i="18"/>
  <c r="GD27" i="18"/>
  <c r="GE27" i="18"/>
  <c r="GF27" i="18"/>
  <c r="GG27" i="18"/>
  <c r="GH27" i="18"/>
  <c r="GI27" i="18"/>
  <c r="GJ27" i="18"/>
  <c r="GK27" i="18"/>
  <c r="GL27" i="18"/>
  <c r="GM27" i="18"/>
  <c r="GN27" i="18"/>
  <c r="GO27" i="18"/>
  <c r="GP27" i="18"/>
  <c r="GQ27" i="18"/>
  <c r="GR27" i="18"/>
  <c r="GS27" i="18"/>
  <c r="GT27" i="18"/>
  <c r="GU27" i="18"/>
  <c r="GV27" i="18"/>
  <c r="GW27" i="18"/>
  <c r="GX27" i="18"/>
  <c r="GY27" i="18"/>
  <c r="GZ27" i="18"/>
  <c r="AJ27" i="18"/>
  <c r="HA27" i="18"/>
  <c r="HB27" i="18"/>
  <c r="AL27" i="18"/>
  <c r="HC27" i="18"/>
  <c r="HD27" i="18"/>
  <c r="AN27" i="18"/>
  <c r="HE27" i="18"/>
  <c r="HF27" i="18"/>
  <c r="HG27" i="18"/>
  <c r="HH27" i="18"/>
  <c r="HI27" i="18"/>
  <c r="HJ27" i="18"/>
  <c r="HK27" i="18"/>
  <c r="AO27" i="18"/>
  <c r="HL27" i="18"/>
  <c r="AP27" i="18"/>
  <c r="HM27" i="18"/>
  <c r="BH27" i="18"/>
  <c r="HN27" i="18"/>
  <c r="F28" i="18"/>
  <c r="BJ28" i="18"/>
  <c r="BK28" i="18"/>
  <c r="BL28" i="18"/>
  <c r="BM28" i="18"/>
  <c r="J28" i="18"/>
  <c r="BN28" i="18"/>
  <c r="L28" i="18"/>
  <c r="BO28" i="18"/>
  <c r="BP28" i="18"/>
  <c r="AC28" i="18"/>
  <c r="BD28" i="18"/>
  <c r="BQ28" i="18"/>
  <c r="BR28" i="18"/>
  <c r="BS28" i="18"/>
  <c r="BT28" i="18"/>
  <c r="BU28" i="18"/>
  <c r="BV28" i="18"/>
  <c r="M28" i="18"/>
  <c r="X28" i="18"/>
  <c r="BW28" i="18"/>
  <c r="N28" i="18"/>
  <c r="GA28" i="18"/>
  <c r="BX28" i="18"/>
  <c r="BY28" i="18"/>
  <c r="BZ28" i="18"/>
  <c r="CA28" i="18"/>
  <c r="K28" i="18"/>
  <c r="CB28" i="18"/>
  <c r="CC28" i="18"/>
  <c r="CD28" i="18"/>
  <c r="CE28" i="18"/>
  <c r="CF28" i="18"/>
  <c r="CG28" i="18"/>
  <c r="CH28" i="18"/>
  <c r="CI28" i="18"/>
  <c r="CJ28" i="18"/>
  <c r="CK28" i="18"/>
  <c r="CL28" i="18"/>
  <c r="CM28" i="18"/>
  <c r="CN28" i="18"/>
  <c r="CO28" i="18"/>
  <c r="O28" i="18"/>
  <c r="CP28" i="18"/>
  <c r="AI28" i="18"/>
  <c r="AK28" i="18"/>
  <c r="AM28" i="18"/>
  <c r="CQ28" i="18"/>
  <c r="CR28" i="18"/>
  <c r="CS28" i="18"/>
  <c r="CT28" i="18"/>
  <c r="CU28" i="18"/>
  <c r="P28" i="18"/>
  <c r="CV28" i="18"/>
  <c r="CW28" i="18"/>
  <c r="CX28" i="18"/>
  <c r="Q28" i="18"/>
  <c r="CY28" i="18"/>
  <c r="CZ28" i="18"/>
  <c r="DA28" i="18"/>
  <c r="DB28" i="18"/>
  <c r="R28" i="18"/>
  <c r="DC28" i="18"/>
  <c r="DD28" i="18"/>
  <c r="DE28" i="18"/>
  <c r="DF28" i="18"/>
  <c r="S28" i="18"/>
  <c r="DG28" i="18"/>
  <c r="DH28" i="18"/>
  <c r="DI28" i="18"/>
  <c r="DJ28" i="18"/>
  <c r="DK28" i="18"/>
  <c r="DL28" i="18"/>
  <c r="DM28" i="18"/>
  <c r="DN28" i="18"/>
  <c r="T28" i="18"/>
  <c r="DO28" i="18"/>
  <c r="DP28" i="18"/>
  <c r="DQ28" i="18"/>
  <c r="DR28" i="18"/>
  <c r="DS28" i="18"/>
  <c r="DT28" i="18"/>
  <c r="DU28" i="18"/>
  <c r="DV28" i="18"/>
  <c r="U28" i="18"/>
  <c r="DW28" i="18"/>
  <c r="DX28" i="18"/>
  <c r="DY28" i="18"/>
  <c r="DZ28" i="18"/>
  <c r="EA28" i="18"/>
  <c r="EB28" i="18"/>
  <c r="EC28" i="18"/>
  <c r="ED28" i="18"/>
  <c r="EE28" i="18"/>
  <c r="V28" i="18"/>
  <c r="EF28" i="18"/>
  <c r="EG28" i="18"/>
  <c r="EH28" i="18"/>
  <c r="EI28" i="18"/>
  <c r="EJ28" i="18"/>
  <c r="EK28" i="18"/>
  <c r="EL28" i="18"/>
  <c r="EM28" i="18"/>
  <c r="EN28" i="18"/>
  <c r="EO28" i="18"/>
  <c r="EP28" i="18"/>
  <c r="EQ28" i="18"/>
  <c r="ER28" i="18"/>
  <c r="ES28" i="18"/>
  <c r="ET28" i="18"/>
  <c r="EU28" i="18"/>
  <c r="EV28" i="18"/>
  <c r="EW28" i="18"/>
  <c r="EX28" i="18"/>
  <c r="Y28" i="18"/>
  <c r="Z28" i="18"/>
  <c r="AA28" i="18"/>
  <c r="AB28" i="18"/>
  <c r="EY28" i="18"/>
  <c r="EZ28" i="18"/>
  <c r="FA28" i="18"/>
  <c r="FB28" i="18"/>
  <c r="FC28" i="18"/>
  <c r="FD28" i="18"/>
  <c r="FE28" i="18"/>
  <c r="FF28" i="18"/>
  <c r="FG28" i="18"/>
  <c r="FH28" i="18"/>
  <c r="FI28" i="18"/>
  <c r="FJ28" i="18"/>
  <c r="FK28" i="18"/>
  <c r="FL28" i="18"/>
  <c r="FM28" i="18"/>
  <c r="FN28" i="18"/>
  <c r="FO28" i="18"/>
  <c r="FP28" i="18"/>
  <c r="FQ28" i="18"/>
  <c r="FR28" i="18"/>
  <c r="FS28" i="18"/>
  <c r="FT28" i="18"/>
  <c r="FU28" i="18"/>
  <c r="FV28" i="18"/>
  <c r="FW28" i="18"/>
  <c r="FX28" i="18"/>
  <c r="FY28" i="18"/>
  <c r="FZ28" i="18"/>
  <c r="GB28" i="18"/>
  <c r="GC28" i="18"/>
  <c r="GD28" i="18"/>
  <c r="GE28" i="18"/>
  <c r="GF28" i="18"/>
  <c r="GG28" i="18"/>
  <c r="GH28" i="18"/>
  <c r="GI28" i="18"/>
  <c r="GJ28" i="18"/>
  <c r="GK28" i="18"/>
  <c r="GL28" i="18"/>
  <c r="GM28" i="18"/>
  <c r="GN28" i="18"/>
  <c r="GO28" i="18"/>
  <c r="GP28" i="18"/>
  <c r="GQ28" i="18"/>
  <c r="GR28" i="18"/>
  <c r="GS28" i="18"/>
  <c r="GT28" i="18"/>
  <c r="GU28" i="18"/>
  <c r="GV28" i="18"/>
  <c r="GW28" i="18"/>
  <c r="GX28" i="18"/>
  <c r="GY28" i="18"/>
  <c r="GZ28" i="18"/>
  <c r="AJ28" i="18"/>
  <c r="HA28" i="18"/>
  <c r="HB28" i="18"/>
  <c r="AL28" i="18"/>
  <c r="HC28" i="18"/>
  <c r="HD28" i="18"/>
  <c r="AN28" i="18"/>
  <c r="HE28" i="18"/>
  <c r="HF28" i="18"/>
  <c r="HG28" i="18"/>
  <c r="HH28" i="18"/>
  <c r="HI28" i="18"/>
  <c r="HJ28" i="18"/>
  <c r="HK28" i="18"/>
  <c r="AO28" i="18"/>
  <c r="HL28" i="18"/>
  <c r="AP28" i="18"/>
  <c r="HM28" i="18"/>
  <c r="BH28" i="18"/>
  <c r="HN28" i="18"/>
  <c r="F29" i="18"/>
  <c r="BJ29" i="18"/>
  <c r="BK29" i="18"/>
  <c r="BL29" i="18"/>
  <c r="BM29" i="18"/>
  <c r="J29" i="18"/>
  <c r="BN29" i="18"/>
  <c r="L29" i="18"/>
  <c r="BO29" i="18"/>
  <c r="BP29" i="18"/>
  <c r="AC29" i="18"/>
  <c r="BD29" i="18"/>
  <c r="BQ29" i="18"/>
  <c r="BR29" i="18"/>
  <c r="BS29" i="18"/>
  <c r="BT29" i="18"/>
  <c r="BU29" i="18"/>
  <c r="BV29" i="18"/>
  <c r="M29" i="18"/>
  <c r="X29" i="18"/>
  <c r="BW29" i="18"/>
  <c r="N29" i="18"/>
  <c r="GA29" i="18"/>
  <c r="BX29" i="18"/>
  <c r="BY29" i="18"/>
  <c r="BZ29" i="18"/>
  <c r="CA29" i="18"/>
  <c r="K29" i="18"/>
  <c r="CB29" i="18"/>
  <c r="CC29" i="18"/>
  <c r="CD29" i="18"/>
  <c r="CE29" i="18"/>
  <c r="CF29" i="18"/>
  <c r="CG29" i="18"/>
  <c r="CH29" i="18"/>
  <c r="CI29" i="18"/>
  <c r="CJ29" i="18"/>
  <c r="CK29" i="18"/>
  <c r="CL29" i="18"/>
  <c r="CM29" i="18"/>
  <c r="CN29" i="18"/>
  <c r="CO29" i="18"/>
  <c r="O29" i="18"/>
  <c r="CP29" i="18"/>
  <c r="AI29" i="18"/>
  <c r="AK29" i="18"/>
  <c r="AM29" i="18"/>
  <c r="CQ29" i="18"/>
  <c r="CR29" i="18"/>
  <c r="CS29" i="18"/>
  <c r="CT29" i="18"/>
  <c r="CU29" i="18"/>
  <c r="P29" i="18"/>
  <c r="CV29" i="18"/>
  <c r="CW29" i="18"/>
  <c r="CX29" i="18"/>
  <c r="Q29" i="18"/>
  <c r="CY29" i="18"/>
  <c r="CZ29" i="18"/>
  <c r="DA29" i="18"/>
  <c r="DB29" i="18"/>
  <c r="R29" i="18"/>
  <c r="DC29" i="18"/>
  <c r="DD29" i="18"/>
  <c r="DE29" i="18"/>
  <c r="DF29" i="18"/>
  <c r="S29" i="18"/>
  <c r="DG29" i="18"/>
  <c r="DH29" i="18"/>
  <c r="DI29" i="18"/>
  <c r="DJ29" i="18"/>
  <c r="DK29" i="18"/>
  <c r="DL29" i="18"/>
  <c r="DM29" i="18"/>
  <c r="DN29" i="18"/>
  <c r="T29" i="18"/>
  <c r="DO29" i="18"/>
  <c r="DP29" i="18"/>
  <c r="DQ29" i="18"/>
  <c r="DR29" i="18"/>
  <c r="DS29" i="18"/>
  <c r="DT29" i="18"/>
  <c r="DU29" i="18"/>
  <c r="DV29" i="18"/>
  <c r="U29" i="18"/>
  <c r="DW29" i="18"/>
  <c r="DX29" i="18"/>
  <c r="DY29" i="18"/>
  <c r="DZ29" i="18"/>
  <c r="EA29" i="18"/>
  <c r="EB29" i="18"/>
  <c r="EC29" i="18"/>
  <c r="ED29" i="18"/>
  <c r="EE29" i="18"/>
  <c r="V29" i="18"/>
  <c r="EF29" i="18"/>
  <c r="EG29" i="18"/>
  <c r="EH29" i="18"/>
  <c r="EI29" i="18"/>
  <c r="EJ29" i="18"/>
  <c r="EK29" i="18"/>
  <c r="EL29" i="18"/>
  <c r="EM29" i="18"/>
  <c r="EN29" i="18"/>
  <c r="EO29" i="18"/>
  <c r="EP29" i="18"/>
  <c r="EQ29" i="18"/>
  <c r="ER29" i="18"/>
  <c r="ES29" i="18"/>
  <c r="ET29" i="18"/>
  <c r="EU29" i="18"/>
  <c r="EV29" i="18"/>
  <c r="EW29" i="18"/>
  <c r="EX29" i="18"/>
  <c r="Y29" i="18"/>
  <c r="Z29" i="18"/>
  <c r="AA29" i="18"/>
  <c r="AB29" i="18"/>
  <c r="EY29" i="18"/>
  <c r="EZ29" i="18"/>
  <c r="FA29" i="18"/>
  <c r="FB29" i="18"/>
  <c r="FC29" i="18"/>
  <c r="FD29" i="18"/>
  <c r="FE29" i="18"/>
  <c r="FF29" i="18"/>
  <c r="FG29" i="18"/>
  <c r="FH29" i="18"/>
  <c r="FI29" i="18"/>
  <c r="FJ29" i="18"/>
  <c r="FK29" i="18"/>
  <c r="FL29" i="18"/>
  <c r="FM29" i="18"/>
  <c r="FN29" i="18"/>
  <c r="FO29" i="18"/>
  <c r="FP29" i="18"/>
  <c r="FQ29" i="18"/>
  <c r="FR29" i="18"/>
  <c r="FS29" i="18"/>
  <c r="FT29" i="18"/>
  <c r="FU29" i="18"/>
  <c r="FV29" i="18"/>
  <c r="FW29" i="18"/>
  <c r="FX29" i="18"/>
  <c r="FY29" i="18"/>
  <c r="FZ29" i="18"/>
  <c r="GB29" i="18"/>
  <c r="GC29" i="18"/>
  <c r="GD29" i="18"/>
  <c r="GE29" i="18"/>
  <c r="GF29" i="18"/>
  <c r="GG29" i="18"/>
  <c r="GH29" i="18"/>
  <c r="GI29" i="18"/>
  <c r="GJ29" i="18"/>
  <c r="GK29" i="18"/>
  <c r="GL29" i="18"/>
  <c r="GM29" i="18"/>
  <c r="GN29" i="18"/>
  <c r="GO29" i="18"/>
  <c r="GP29" i="18"/>
  <c r="GQ29" i="18"/>
  <c r="GR29" i="18"/>
  <c r="GS29" i="18"/>
  <c r="GT29" i="18"/>
  <c r="GU29" i="18"/>
  <c r="GV29" i="18"/>
  <c r="GW29" i="18"/>
  <c r="GX29" i="18"/>
  <c r="GY29" i="18"/>
  <c r="GZ29" i="18"/>
  <c r="AJ29" i="18"/>
  <c r="HA29" i="18"/>
  <c r="HB29" i="18"/>
  <c r="AL29" i="18"/>
  <c r="HC29" i="18"/>
  <c r="HD29" i="18"/>
  <c r="AN29" i="18"/>
  <c r="HE29" i="18"/>
  <c r="HF29" i="18"/>
  <c r="HG29" i="18"/>
  <c r="HH29" i="18"/>
  <c r="HI29" i="18"/>
  <c r="HJ29" i="18"/>
  <c r="HK29" i="18"/>
  <c r="AO29" i="18"/>
  <c r="HL29" i="18"/>
  <c r="AP29" i="18"/>
  <c r="HM29" i="18"/>
  <c r="BH29" i="18"/>
  <c r="HN29" i="18"/>
  <c r="F30" i="18"/>
  <c r="BJ30" i="18"/>
  <c r="BK30" i="18"/>
  <c r="BL30" i="18"/>
  <c r="BM30" i="18"/>
  <c r="J30" i="18"/>
  <c r="BN30" i="18"/>
  <c r="L30" i="18"/>
  <c r="BO30" i="18"/>
  <c r="BP30" i="18"/>
  <c r="AC30" i="18"/>
  <c r="BD30" i="18"/>
  <c r="BQ30" i="18"/>
  <c r="BR30" i="18"/>
  <c r="BS30" i="18"/>
  <c r="BT30" i="18"/>
  <c r="BU30" i="18"/>
  <c r="BV30" i="18"/>
  <c r="M30" i="18"/>
  <c r="X30" i="18"/>
  <c r="BW30" i="18"/>
  <c r="N30" i="18"/>
  <c r="GA30" i="18"/>
  <c r="BX30" i="18"/>
  <c r="BY30" i="18"/>
  <c r="BZ30" i="18"/>
  <c r="CA30" i="18"/>
  <c r="K30" i="18"/>
  <c r="CB30" i="18"/>
  <c r="CC30" i="18"/>
  <c r="CD30" i="18"/>
  <c r="CE30" i="18"/>
  <c r="CF30" i="18"/>
  <c r="CG30" i="18"/>
  <c r="CH30" i="18"/>
  <c r="CI30" i="18"/>
  <c r="CJ30" i="18"/>
  <c r="CK30" i="18"/>
  <c r="CL30" i="18"/>
  <c r="CM30" i="18"/>
  <c r="CN30" i="18"/>
  <c r="CO30" i="18"/>
  <c r="O30" i="18"/>
  <c r="CP30" i="18"/>
  <c r="AI30" i="18"/>
  <c r="AK30" i="18"/>
  <c r="AM30" i="18"/>
  <c r="CQ30" i="18"/>
  <c r="CR30" i="18"/>
  <c r="CS30" i="18"/>
  <c r="CT30" i="18"/>
  <c r="CU30" i="18"/>
  <c r="P30" i="18"/>
  <c r="CV30" i="18"/>
  <c r="CW30" i="18"/>
  <c r="CX30" i="18"/>
  <c r="Q30" i="18"/>
  <c r="CY30" i="18"/>
  <c r="CZ30" i="18"/>
  <c r="DA30" i="18"/>
  <c r="DB30" i="18"/>
  <c r="R30" i="18"/>
  <c r="DC30" i="18"/>
  <c r="DD30" i="18"/>
  <c r="DE30" i="18"/>
  <c r="DF30" i="18"/>
  <c r="S30" i="18"/>
  <c r="DG30" i="18"/>
  <c r="DH30" i="18"/>
  <c r="DI30" i="18"/>
  <c r="DJ30" i="18"/>
  <c r="DK30" i="18"/>
  <c r="DL30" i="18"/>
  <c r="DM30" i="18"/>
  <c r="DN30" i="18"/>
  <c r="T30" i="18"/>
  <c r="DO30" i="18"/>
  <c r="DP30" i="18"/>
  <c r="DQ30" i="18"/>
  <c r="DR30" i="18"/>
  <c r="DS30" i="18"/>
  <c r="DT30" i="18"/>
  <c r="DU30" i="18"/>
  <c r="DV30" i="18"/>
  <c r="U30" i="18"/>
  <c r="DW30" i="18"/>
  <c r="DX30" i="18"/>
  <c r="DY30" i="18"/>
  <c r="DZ30" i="18"/>
  <c r="EA30" i="18"/>
  <c r="EB30" i="18"/>
  <c r="EC30" i="18"/>
  <c r="ED30" i="18"/>
  <c r="EE30" i="18"/>
  <c r="V30" i="18"/>
  <c r="EF30" i="18"/>
  <c r="EG30" i="18"/>
  <c r="EH30" i="18"/>
  <c r="EI30" i="18"/>
  <c r="EJ30" i="18"/>
  <c r="EK30" i="18"/>
  <c r="EL30" i="18"/>
  <c r="EM30" i="18"/>
  <c r="EN30" i="18"/>
  <c r="EO30" i="18"/>
  <c r="EP30" i="18"/>
  <c r="EQ30" i="18"/>
  <c r="ER30" i="18"/>
  <c r="ES30" i="18"/>
  <c r="ET30" i="18"/>
  <c r="EU30" i="18"/>
  <c r="EV30" i="18"/>
  <c r="EW30" i="18"/>
  <c r="EX30" i="18"/>
  <c r="Y30" i="18"/>
  <c r="Z30" i="18"/>
  <c r="AA30" i="18"/>
  <c r="AB30" i="18"/>
  <c r="EY30" i="18"/>
  <c r="EZ30" i="18"/>
  <c r="FA30" i="18"/>
  <c r="FB30" i="18"/>
  <c r="FC30" i="18"/>
  <c r="FD30" i="18"/>
  <c r="FE30" i="18"/>
  <c r="FF30" i="18"/>
  <c r="FG30" i="18"/>
  <c r="FH30" i="18"/>
  <c r="FI30" i="18"/>
  <c r="FJ30" i="18"/>
  <c r="FK30" i="18"/>
  <c r="FL30" i="18"/>
  <c r="FM30" i="18"/>
  <c r="FN30" i="18"/>
  <c r="FO30" i="18"/>
  <c r="FP30" i="18"/>
  <c r="FQ30" i="18"/>
  <c r="FR30" i="18"/>
  <c r="FS30" i="18"/>
  <c r="FT30" i="18"/>
  <c r="FU30" i="18"/>
  <c r="FV30" i="18"/>
  <c r="FW30" i="18"/>
  <c r="FX30" i="18"/>
  <c r="FY30" i="18"/>
  <c r="FZ30" i="18"/>
  <c r="GB30" i="18"/>
  <c r="GC30" i="18"/>
  <c r="GD30" i="18"/>
  <c r="GE30" i="18"/>
  <c r="GF30" i="18"/>
  <c r="GG30" i="18"/>
  <c r="GH30" i="18"/>
  <c r="GI30" i="18"/>
  <c r="GJ30" i="18"/>
  <c r="GK30" i="18"/>
  <c r="GL30" i="18"/>
  <c r="GM30" i="18"/>
  <c r="GN30" i="18"/>
  <c r="GO30" i="18"/>
  <c r="GP30" i="18"/>
  <c r="GQ30" i="18"/>
  <c r="GR30" i="18"/>
  <c r="GS30" i="18"/>
  <c r="GT30" i="18"/>
  <c r="GU30" i="18"/>
  <c r="GV30" i="18"/>
  <c r="GW30" i="18"/>
  <c r="GX30" i="18"/>
  <c r="GY30" i="18"/>
  <c r="GZ30" i="18"/>
  <c r="AJ30" i="18"/>
  <c r="HA30" i="18"/>
  <c r="HB30" i="18"/>
  <c r="AL30" i="18"/>
  <c r="HC30" i="18"/>
  <c r="HD30" i="18"/>
  <c r="AN30" i="18"/>
  <c r="HE30" i="18"/>
  <c r="HF30" i="18"/>
  <c r="HG30" i="18"/>
  <c r="HH30" i="18"/>
  <c r="HI30" i="18"/>
  <c r="HJ30" i="18"/>
  <c r="HK30" i="18"/>
  <c r="AO30" i="18"/>
  <c r="HL30" i="18"/>
  <c r="AP30" i="18"/>
  <c r="HM30" i="18"/>
  <c r="BH30" i="18"/>
  <c r="HN30" i="18"/>
  <c r="F31" i="18"/>
  <c r="BJ31" i="18"/>
  <c r="BK31" i="18"/>
  <c r="BL31" i="18"/>
  <c r="BM31" i="18"/>
  <c r="J31" i="18"/>
  <c r="BN31" i="18"/>
  <c r="L31" i="18"/>
  <c r="BO31" i="18"/>
  <c r="BP31" i="18"/>
  <c r="AC31" i="18"/>
  <c r="BD31" i="18"/>
  <c r="BQ31" i="18"/>
  <c r="BR31" i="18"/>
  <c r="BS31" i="18"/>
  <c r="BT31" i="18"/>
  <c r="BU31" i="18"/>
  <c r="BV31" i="18"/>
  <c r="M31" i="18"/>
  <c r="X31" i="18"/>
  <c r="BW31" i="18"/>
  <c r="N31" i="18"/>
  <c r="GA31" i="18"/>
  <c r="BX31" i="18"/>
  <c r="BY31" i="18"/>
  <c r="BZ31" i="18"/>
  <c r="CA31" i="18"/>
  <c r="K31" i="18"/>
  <c r="CB31" i="18"/>
  <c r="CC31" i="18"/>
  <c r="CD31" i="18"/>
  <c r="CE31" i="18"/>
  <c r="CF31" i="18"/>
  <c r="CG31" i="18"/>
  <c r="CH31" i="18"/>
  <c r="CI31" i="18"/>
  <c r="CJ31" i="18"/>
  <c r="CK31" i="18"/>
  <c r="CL31" i="18"/>
  <c r="CM31" i="18"/>
  <c r="CN31" i="18"/>
  <c r="CO31" i="18"/>
  <c r="O31" i="18"/>
  <c r="CP31" i="18"/>
  <c r="AI31" i="18"/>
  <c r="AK31" i="18"/>
  <c r="AM31" i="18"/>
  <c r="CQ31" i="18"/>
  <c r="CR31" i="18"/>
  <c r="CS31" i="18"/>
  <c r="CT31" i="18"/>
  <c r="CU31" i="18"/>
  <c r="P31" i="18"/>
  <c r="CV31" i="18"/>
  <c r="CW31" i="18"/>
  <c r="CX31" i="18"/>
  <c r="Q31" i="18"/>
  <c r="CY31" i="18"/>
  <c r="CZ31" i="18"/>
  <c r="DA31" i="18"/>
  <c r="DB31" i="18"/>
  <c r="R31" i="18"/>
  <c r="DC31" i="18"/>
  <c r="DD31" i="18"/>
  <c r="DE31" i="18"/>
  <c r="DF31" i="18"/>
  <c r="S31" i="18"/>
  <c r="DG31" i="18"/>
  <c r="DH31" i="18"/>
  <c r="DI31" i="18"/>
  <c r="DJ31" i="18"/>
  <c r="DK31" i="18"/>
  <c r="DL31" i="18"/>
  <c r="DM31" i="18"/>
  <c r="DN31" i="18"/>
  <c r="T31" i="18"/>
  <c r="DO31" i="18"/>
  <c r="DP31" i="18"/>
  <c r="DQ31" i="18"/>
  <c r="DR31" i="18"/>
  <c r="DS31" i="18"/>
  <c r="DT31" i="18"/>
  <c r="DU31" i="18"/>
  <c r="DV31" i="18"/>
  <c r="U31" i="18"/>
  <c r="DW31" i="18"/>
  <c r="DX31" i="18"/>
  <c r="DY31" i="18"/>
  <c r="DZ31" i="18"/>
  <c r="EA31" i="18"/>
  <c r="EB31" i="18"/>
  <c r="EC31" i="18"/>
  <c r="ED31" i="18"/>
  <c r="EE31" i="18"/>
  <c r="V31" i="18"/>
  <c r="EF31" i="18"/>
  <c r="EG31" i="18"/>
  <c r="EH31" i="18"/>
  <c r="EI31" i="18"/>
  <c r="EJ31" i="18"/>
  <c r="EK31" i="18"/>
  <c r="EL31" i="18"/>
  <c r="EM31" i="18"/>
  <c r="EN31" i="18"/>
  <c r="EO31" i="18"/>
  <c r="EP31" i="18"/>
  <c r="EQ31" i="18"/>
  <c r="ER31" i="18"/>
  <c r="ES31" i="18"/>
  <c r="ET31" i="18"/>
  <c r="EU31" i="18"/>
  <c r="EV31" i="18"/>
  <c r="EW31" i="18"/>
  <c r="EX31" i="18"/>
  <c r="Y31" i="18"/>
  <c r="Z31" i="18"/>
  <c r="AA31" i="18"/>
  <c r="AB31" i="18"/>
  <c r="EY31" i="18"/>
  <c r="EZ31" i="18"/>
  <c r="FA31" i="18"/>
  <c r="FB31" i="18"/>
  <c r="FC31" i="18"/>
  <c r="FD31" i="18"/>
  <c r="FE31" i="18"/>
  <c r="FF31" i="18"/>
  <c r="FG31" i="18"/>
  <c r="FH31" i="18"/>
  <c r="FI31" i="18"/>
  <c r="FJ31" i="18"/>
  <c r="FK31" i="18"/>
  <c r="FL31" i="18"/>
  <c r="FM31" i="18"/>
  <c r="FN31" i="18"/>
  <c r="FO31" i="18"/>
  <c r="FP31" i="18"/>
  <c r="FQ31" i="18"/>
  <c r="FR31" i="18"/>
  <c r="FS31" i="18"/>
  <c r="FT31" i="18"/>
  <c r="FU31" i="18"/>
  <c r="FV31" i="18"/>
  <c r="FW31" i="18"/>
  <c r="FX31" i="18"/>
  <c r="FY31" i="18"/>
  <c r="FZ31" i="18"/>
  <c r="GB31" i="18"/>
  <c r="GC31" i="18"/>
  <c r="GD31" i="18"/>
  <c r="GE31" i="18"/>
  <c r="GF31" i="18"/>
  <c r="GG31" i="18"/>
  <c r="GH31" i="18"/>
  <c r="GI31" i="18"/>
  <c r="GJ31" i="18"/>
  <c r="GK31" i="18"/>
  <c r="GL31" i="18"/>
  <c r="GM31" i="18"/>
  <c r="GN31" i="18"/>
  <c r="GO31" i="18"/>
  <c r="GP31" i="18"/>
  <c r="GQ31" i="18"/>
  <c r="GR31" i="18"/>
  <c r="GS31" i="18"/>
  <c r="GT31" i="18"/>
  <c r="GU31" i="18"/>
  <c r="GV31" i="18"/>
  <c r="GW31" i="18"/>
  <c r="GX31" i="18"/>
  <c r="GY31" i="18"/>
  <c r="GZ31" i="18"/>
  <c r="AJ31" i="18"/>
  <c r="HA31" i="18"/>
  <c r="HB31" i="18"/>
  <c r="AL31" i="18"/>
  <c r="HC31" i="18"/>
  <c r="HD31" i="18"/>
  <c r="AN31" i="18"/>
  <c r="HE31" i="18"/>
  <c r="HF31" i="18"/>
  <c r="HG31" i="18"/>
  <c r="HH31" i="18"/>
  <c r="HI31" i="18"/>
  <c r="HJ31" i="18"/>
  <c r="HK31" i="18"/>
  <c r="AO31" i="18"/>
  <c r="HL31" i="18"/>
  <c r="AP31" i="18"/>
  <c r="HM31" i="18"/>
  <c r="BH31" i="18"/>
  <c r="HN31" i="18"/>
  <c r="F32" i="18"/>
  <c r="BJ32" i="18"/>
  <c r="BK32" i="18"/>
  <c r="BL32" i="18"/>
  <c r="BM32" i="18"/>
  <c r="J32" i="18"/>
  <c r="BN32" i="18"/>
  <c r="L32" i="18"/>
  <c r="BO32" i="18"/>
  <c r="BP32" i="18"/>
  <c r="AC32" i="18"/>
  <c r="BD32" i="18"/>
  <c r="BQ32" i="18"/>
  <c r="BR32" i="18"/>
  <c r="BS32" i="18"/>
  <c r="BT32" i="18"/>
  <c r="BU32" i="18"/>
  <c r="BV32" i="18"/>
  <c r="M32" i="18"/>
  <c r="X32" i="18"/>
  <c r="BW32" i="18"/>
  <c r="N32" i="18"/>
  <c r="GA32" i="18"/>
  <c r="BX32" i="18"/>
  <c r="BY32" i="18"/>
  <c r="BZ32" i="18"/>
  <c r="CA32" i="18"/>
  <c r="K32" i="18"/>
  <c r="CB32" i="18"/>
  <c r="CC32" i="18"/>
  <c r="CD32" i="18"/>
  <c r="CE32" i="18"/>
  <c r="CF32" i="18"/>
  <c r="CG32" i="18"/>
  <c r="CH32" i="18"/>
  <c r="CI32" i="18"/>
  <c r="CJ32" i="18"/>
  <c r="CK32" i="18"/>
  <c r="CL32" i="18"/>
  <c r="CM32" i="18"/>
  <c r="CN32" i="18"/>
  <c r="CO32" i="18"/>
  <c r="O32" i="18"/>
  <c r="CP32" i="18"/>
  <c r="AI32" i="18"/>
  <c r="AK32" i="18"/>
  <c r="AM32" i="18"/>
  <c r="CQ32" i="18"/>
  <c r="CR32" i="18"/>
  <c r="CS32" i="18"/>
  <c r="CT32" i="18"/>
  <c r="CU32" i="18"/>
  <c r="P32" i="18"/>
  <c r="CV32" i="18"/>
  <c r="CW32" i="18"/>
  <c r="CX32" i="18"/>
  <c r="Q32" i="18"/>
  <c r="CY32" i="18"/>
  <c r="CZ32" i="18"/>
  <c r="DA32" i="18"/>
  <c r="DB32" i="18"/>
  <c r="R32" i="18"/>
  <c r="DC32" i="18"/>
  <c r="DD32" i="18"/>
  <c r="DE32" i="18"/>
  <c r="DF32" i="18"/>
  <c r="S32" i="18"/>
  <c r="DG32" i="18"/>
  <c r="DH32" i="18"/>
  <c r="DI32" i="18"/>
  <c r="DJ32" i="18"/>
  <c r="DK32" i="18"/>
  <c r="DL32" i="18"/>
  <c r="DM32" i="18"/>
  <c r="DN32" i="18"/>
  <c r="T32" i="18"/>
  <c r="DO32" i="18"/>
  <c r="DP32" i="18"/>
  <c r="DQ32" i="18"/>
  <c r="DR32" i="18"/>
  <c r="DS32" i="18"/>
  <c r="DT32" i="18"/>
  <c r="DU32" i="18"/>
  <c r="DV32" i="18"/>
  <c r="U32" i="18"/>
  <c r="DW32" i="18"/>
  <c r="DX32" i="18"/>
  <c r="DY32" i="18"/>
  <c r="DZ32" i="18"/>
  <c r="EA32" i="18"/>
  <c r="EB32" i="18"/>
  <c r="EC32" i="18"/>
  <c r="ED32" i="18"/>
  <c r="EE32" i="18"/>
  <c r="V32" i="18"/>
  <c r="EF32" i="18"/>
  <c r="EG32" i="18"/>
  <c r="EH32" i="18"/>
  <c r="EI32" i="18"/>
  <c r="EJ32" i="18"/>
  <c r="EK32" i="18"/>
  <c r="EL32" i="18"/>
  <c r="EM32" i="18"/>
  <c r="EN32" i="18"/>
  <c r="EO32" i="18"/>
  <c r="EP32" i="18"/>
  <c r="EQ32" i="18"/>
  <c r="ER32" i="18"/>
  <c r="ES32" i="18"/>
  <c r="ET32" i="18"/>
  <c r="EU32" i="18"/>
  <c r="EV32" i="18"/>
  <c r="EW32" i="18"/>
  <c r="EX32" i="18"/>
  <c r="Y32" i="18"/>
  <c r="Z32" i="18"/>
  <c r="AA32" i="18"/>
  <c r="AB32" i="18"/>
  <c r="EY32" i="18"/>
  <c r="EZ32" i="18"/>
  <c r="FA32" i="18"/>
  <c r="FB32" i="18"/>
  <c r="FC32" i="18"/>
  <c r="FD32" i="18"/>
  <c r="FE32" i="18"/>
  <c r="FF32" i="18"/>
  <c r="FG32" i="18"/>
  <c r="FH32" i="18"/>
  <c r="FI32" i="18"/>
  <c r="FJ32" i="18"/>
  <c r="FK32" i="18"/>
  <c r="FL32" i="18"/>
  <c r="FM32" i="18"/>
  <c r="FN32" i="18"/>
  <c r="FO32" i="18"/>
  <c r="FP32" i="18"/>
  <c r="FQ32" i="18"/>
  <c r="FR32" i="18"/>
  <c r="FS32" i="18"/>
  <c r="FT32" i="18"/>
  <c r="FU32" i="18"/>
  <c r="FV32" i="18"/>
  <c r="FW32" i="18"/>
  <c r="FX32" i="18"/>
  <c r="FY32" i="18"/>
  <c r="FZ32" i="18"/>
  <c r="GB32" i="18"/>
  <c r="GC32" i="18"/>
  <c r="GD32" i="18"/>
  <c r="GE32" i="18"/>
  <c r="GF32" i="18"/>
  <c r="GG32" i="18"/>
  <c r="GH32" i="18"/>
  <c r="GI32" i="18"/>
  <c r="GJ32" i="18"/>
  <c r="GK32" i="18"/>
  <c r="GL32" i="18"/>
  <c r="GM32" i="18"/>
  <c r="GN32" i="18"/>
  <c r="GO32" i="18"/>
  <c r="GP32" i="18"/>
  <c r="GQ32" i="18"/>
  <c r="GR32" i="18"/>
  <c r="GS32" i="18"/>
  <c r="GT32" i="18"/>
  <c r="GU32" i="18"/>
  <c r="GV32" i="18"/>
  <c r="GW32" i="18"/>
  <c r="GX32" i="18"/>
  <c r="GY32" i="18"/>
  <c r="GZ32" i="18"/>
  <c r="AJ32" i="18"/>
  <c r="HA32" i="18"/>
  <c r="HB32" i="18"/>
  <c r="AL32" i="18"/>
  <c r="HC32" i="18"/>
  <c r="HD32" i="18"/>
  <c r="AN32" i="18"/>
  <c r="HE32" i="18"/>
  <c r="HF32" i="18"/>
  <c r="HG32" i="18"/>
  <c r="HH32" i="18"/>
  <c r="HI32" i="18"/>
  <c r="HJ32" i="18"/>
  <c r="HK32" i="18"/>
  <c r="AO32" i="18"/>
  <c r="HL32" i="18"/>
  <c r="AP32" i="18"/>
  <c r="HM32" i="18"/>
  <c r="BH32" i="18"/>
  <c r="HN32" i="18"/>
  <c r="F33" i="18"/>
  <c r="BJ33" i="18"/>
  <c r="BK33" i="18"/>
  <c r="BL33" i="18"/>
  <c r="BM33" i="18"/>
  <c r="J33" i="18"/>
  <c r="BN33" i="18"/>
  <c r="L33" i="18"/>
  <c r="BO33" i="18"/>
  <c r="BP33" i="18"/>
  <c r="AC33" i="18"/>
  <c r="BD33" i="18"/>
  <c r="BQ33" i="18"/>
  <c r="BR33" i="18"/>
  <c r="BS33" i="18"/>
  <c r="BT33" i="18"/>
  <c r="BU33" i="18"/>
  <c r="BV33" i="18"/>
  <c r="M33" i="18"/>
  <c r="X33" i="18"/>
  <c r="BW33" i="18"/>
  <c r="N33" i="18"/>
  <c r="GA33" i="18"/>
  <c r="BX33" i="18" s="1"/>
  <c r="BY33" i="18"/>
  <c r="BZ33" i="18"/>
  <c r="CA33" i="18"/>
  <c r="K33" i="18"/>
  <c r="CB33" i="18"/>
  <c r="CC33" i="18"/>
  <c r="CD33" i="18"/>
  <c r="CE33" i="18"/>
  <c r="CF33" i="18"/>
  <c r="CG33" i="18"/>
  <c r="CH33" i="18"/>
  <c r="CI33" i="18"/>
  <c r="CJ33" i="18"/>
  <c r="CK33" i="18"/>
  <c r="CL33" i="18"/>
  <c r="CM33" i="18"/>
  <c r="CN33" i="18"/>
  <c r="CO33" i="18"/>
  <c r="O33" i="18"/>
  <c r="CP33" i="18"/>
  <c r="AI33" i="18"/>
  <c r="AK33" i="18"/>
  <c r="AM33" i="18"/>
  <c r="CQ33" i="18"/>
  <c r="CR33" i="18"/>
  <c r="CS33" i="18"/>
  <c r="CT33" i="18"/>
  <c r="CU33" i="18"/>
  <c r="P33" i="18"/>
  <c r="CV33" i="18"/>
  <c r="CW33" i="18"/>
  <c r="CX33" i="18"/>
  <c r="Q33" i="18"/>
  <c r="CY33" i="18"/>
  <c r="CZ33" i="18"/>
  <c r="DA33" i="18"/>
  <c r="DB33" i="18"/>
  <c r="R33" i="18"/>
  <c r="DC33" i="18"/>
  <c r="DD33" i="18"/>
  <c r="DE33" i="18"/>
  <c r="DF33" i="18"/>
  <c r="S33" i="18"/>
  <c r="DG33" i="18"/>
  <c r="DH33" i="18"/>
  <c r="DI33" i="18"/>
  <c r="DJ33" i="18"/>
  <c r="DK33" i="18"/>
  <c r="DL33" i="18"/>
  <c r="DM33" i="18"/>
  <c r="DN33" i="18"/>
  <c r="T33" i="18"/>
  <c r="DO33" i="18"/>
  <c r="DP33" i="18"/>
  <c r="DQ33" i="18"/>
  <c r="DR33" i="18"/>
  <c r="DS33" i="18"/>
  <c r="DT33" i="18"/>
  <c r="DU33" i="18"/>
  <c r="DV33" i="18"/>
  <c r="U33" i="18"/>
  <c r="DW33" i="18"/>
  <c r="DX33" i="18"/>
  <c r="DY33" i="18"/>
  <c r="DZ33" i="18"/>
  <c r="EA33" i="18"/>
  <c r="EB33" i="18"/>
  <c r="EC33" i="18"/>
  <c r="ED33" i="18"/>
  <c r="EE33" i="18"/>
  <c r="V33" i="18"/>
  <c r="EF33" i="18"/>
  <c r="EG33" i="18"/>
  <c r="EH33" i="18"/>
  <c r="EI33" i="18"/>
  <c r="EJ33" i="18"/>
  <c r="EK33" i="18"/>
  <c r="EL33" i="18"/>
  <c r="EM33" i="18"/>
  <c r="EN33" i="18"/>
  <c r="EO33" i="18"/>
  <c r="EP33" i="18"/>
  <c r="EQ33" i="18"/>
  <c r="ER33" i="18"/>
  <c r="ES33" i="18"/>
  <c r="ET33" i="18"/>
  <c r="EU33" i="18"/>
  <c r="EV33" i="18"/>
  <c r="EW33" i="18"/>
  <c r="EX33" i="18"/>
  <c r="Y33" i="18"/>
  <c r="Z33" i="18"/>
  <c r="AA33" i="18"/>
  <c r="AB33" i="18"/>
  <c r="EY33" i="18"/>
  <c r="EZ33" i="18"/>
  <c r="FA33" i="18"/>
  <c r="FB33" i="18"/>
  <c r="FC33" i="18"/>
  <c r="FD33" i="18"/>
  <c r="FE33" i="18"/>
  <c r="FF33" i="18"/>
  <c r="FG33" i="18"/>
  <c r="FH33" i="18"/>
  <c r="FI33" i="18"/>
  <c r="FJ33" i="18"/>
  <c r="FK33" i="18"/>
  <c r="FL33" i="18"/>
  <c r="FM33" i="18"/>
  <c r="FN33" i="18"/>
  <c r="FO33" i="18"/>
  <c r="FP33" i="18"/>
  <c r="FQ33" i="18"/>
  <c r="FR33" i="18"/>
  <c r="FS33" i="18"/>
  <c r="FT33" i="18"/>
  <c r="FU33" i="18"/>
  <c r="FV33" i="18"/>
  <c r="FW33" i="18"/>
  <c r="FX33" i="18"/>
  <c r="FY33" i="18"/>
  <c r="FZ33" i="18"/>
  <c r="GB33" i="18"/>
  <c r="GC33" i="18"/>
  <c r="GD33" i="18"/>
  <c r="GE33" i="18"/>
  <c r="GF33" i="18"/>
  <c r="GG33" i="18"/>
  <c r="GH33" i="18"/>
  <c r="GI33" i="18"/>
  <c r="GJ33" i="18"/>
  <c r="GK33" i="18"/>
  <c r="GL33" i="18"/>
  <c r="GM33" i="18"/>
  <c r="GN33" i="18"/>
  <c r="GO33" i="18"/>
  <c r="GP33" i="18"/>
  <c r="GQ33" i="18"/>
  <c r="GR33" i="18"/>
  <c r="GS33" i="18"/>
  <c r="GT33" i="18"/>
  <c r="GU33" i="18"/>
  <c r="GV33" i="18"/>
  <c r="GW33" i="18"/>
  <c r="GX33" i="18"/>
  <c r="GY33" i="18"/>
  <c r="GZ33" i="18"/>
  <c r="AJ33" i="18"/>
  <c r="HA33" i="18"/>
  <c r="HB33" i="18"/>
  <c r="AL33" i="18"/>
  <c r="HC33" i="18"/>
  <c r="HD33" i="18"/>
  <c r="AN33" i="18"/>
  <c r="HE33" i="18"/>
  <c r="HF33" i="18"/>
  <c r="HG33" i="18"/>
  <c r="HH33" i="18"/>
  <c r="HI33" i="18"/>
  <c r="HJ33" i="18"/>
  <c r="HK33" i="18"/>
  <c r="AO33" i="18"/>
  <c r="HL33" i="18"/>
  <c r="AP33" i="18"/>
  <c r="HM33" i="18"/>
  <c r="BH33" i="18"/>
  <c r="HN33" i="18"/>
  <c r="F34" i="18"/>
  <c r="BJ34" i="18"/>
  <c r="BK34" i="18"/>
  <c r="BL34" i="18"/>
  <c r="BM34" i="18"/>
  <c r="J34" i="18"/>
  <c r="BN34" i="18"/>
  <c r="L34" i="18"/>
  <c r="BO34" i="18"/>
  <c r="BP34" i="18"/>
  <c r="AC34" i="18"/>
  <c r="BD34" i="18"/>
  <c r="BQ34" i="18"/>
  <c r="BR34" i="18"/>
  <c r="BS34" i="18"/>
  <c r="BT34" i="18"/>
  <c r="BU34" i="18"/>
  <c r="BV34" i="18"/>
  <c r="M34" i="18"/>
  <c r="X34" i="18"/>
  <c r="BW34" i="18"/>
  <c r="N34" i="18"/>
  <c r="GA34" i="18"/>
  <c r="BX34" i="18" s="1"/>
  <c r="BY34" i="18"/>
  <c r="BZ34" i="18"/>
  <c r="CA34" i="18"/>
  <c r="K34" i="18"/>
  <c r="CB34" i="18"/>
  <c r="CC34" i="18"/>
  <c r="CD34" i="18"/>
  <c r="CE34" i="18"/>
  <c r="CF34" i="18"/>
  <c r="CG34" i="18"/>
  <c r="CH34" i="18"/>
  <c r="CI34" i="18"/>
  <c r="CJ34" i="18"/>
  <c r="CK34" i="18"/>
  <c r="CL34" i="18"/>
  <c r="CM34" i="18"/>
  <c r="CN34" i="18"/>
  <c r="CO34" i="18"/>
  <c r="O34" i="18"/>
  <c r="CP34" i="18"/>
  <c r="AI34" i="18"/>
  <c r="AK34" i="18"/>
  <c r="AM34" i="18"/>
  <c r="CQ34" i="18"/>
  <c r="CR34" i="18"/>
  <c r="CS34" i="18"/>
  <c r="CT34" i="18"/>
  <c r="CU34" i="18"/>
  <c r="P34" i="18"/>
  <c r="CV34" i="18"/>
  <c r="CW34" i="18"/>
  <c r="CX34" i="18"/>
  <c r="Q34" i="18"/>
  <c r="CY34" i="18"/>
  <c r="CZ34" i="18"/>
  <c r="DA34" i="18"/>
  <c r="DB34" i="18"/>
  <c r="R34" i="18"/>
  <c r="DC34" i="18"/>
  <c r="DD34" i="18"/>
  <c r="DE34" i="18"/>
  <c r="DF34" i="18"/>
  <c r="S34" i="18"/>
  <c r="DG34" i="18"/>
  <c r="DH34" i="18"/>
  <c r="DI34" i="18"/>
  <c r="DJ34" i="18"/>
  <c r="DK34" i="18"/>
  <c r="DL34" i="18"/>
  <c r="DM34" i="18"/>
  <c r="DN34" i="18"/>
  <c r="T34" i="18"/>
  <c r="DO34" i="18"/>
  <c r="DP34" i="18"/>
  <c r="DQ34" i="18"/>
  <c r="DR34" i="18"/>
  <c r="DS34" i="18"/>
  <c r="DT34" i="18"/>
  <c r="DU34" i="18"/>
  <c r="DV34" i="18"/>
  <c r="U34" i="18"/>
  <c r="DW34" i="18"/>
  <c r="DX34" i="18"/>
  <c r="DY34" i="18"/>
  <c r="DZ34" i="18"/>
  <c r="EA34" i="18"/>
  <c r="EB34" i="18"/>
  <c r="EC34" i="18"/>
  <c r="ED34" i="18"/>
  <c r="EE34" i="18"/>
  <c r="V34" i="18"/>
  <c r="EF34" i="18"/>
  <c r="EG34" i="18"/>
  <c r="EH34" i="18"/>
  <c r="EI34" i="18"/>
  <c r="EJ34" i="18"/>
  <c r="EK34" i="18"/>
  <c r="EL34" i="18"/>
  <c r="EM34" i="18"/>
  <c r="EN34" i="18"/>
  <c r="EO34" i="18"/>
  <c r="EP34" i="18"/>
  <c r="EQ34" i="18"/>
  <c r="ER34" i="18"/>
  <c r="ES34" i="18"/>
  <c r="ET34" i="18"/>
  <c r="EU34" i="18"/>
  <c r="EV34" i="18"/>
  <c r="EW34" i="18"/>
  <c r="EX34" i="18"/>
  <c r="Y34" i="18"/>
  <c r="Z34" i="18"/>
  <c r="AA34" i="18"/>
  <c r="AB34" i="18"/>
  <c r="EY34" i="18"/>
  <c r="EZ34" i="18"/>
  <c r="FA34" i="18"/>
  <c r="FB34" i="18"/>
  <c r="FC34" i="18"/>
  <c r="FD34" i="18"/>
  <c r="FE34" i="18"/>
  <c r="FF34" i="18"/>
  <c r="FG34" i="18"/>
  <c r="FH34" i="18"/>
  <c r="FI34" i="18"/>
  <c r="FJ34" i="18"/>
  <c r="FK34" i="18"/>
  <c r="FL34" i="18"/>
  <c r="FM34" i="18"/>
  <c r="FN34" i="18"/>
  <c r="FO34" i="18"/>
  <c r="FP34" i="18"/>
  <c r="FQ34" i="18"/>
  <c r="FR34" i="18"/>
  <c r="FS34" i="18"/>
  <c r="FT34" i="18"/>
  <c r="FU34" i="18"/>
  <c r="FV34" i="18"/>
  <c r="FW34" i="18"/>
  <c r="FX34" i="18"/>
  <c r="FY34" i="18"/>
  <c r="FZ34" i="18"/>
  <c r="GB34" i="18"/>
  <c r="GC34" i="18"/>
  <c r="GD34" i="18"/>
  <c r="GE34" i="18"/>
  <c r="GF34" i="18"/>
  <c r="GG34" i="18"/>
  <c r="GH34" i="18"/>
  <c r="GI34" i="18"/>
  <c r="GJ34" i="18"/>
  <c r="GK34" i="18"/>
  <c r="GL34" i="18"/>
  <c r="GM34" i="18"/>
  <c r="GN34" i="18"/>
  <c r="GO34" i="18"/>
  <c r="GP34" i="18"/>
  <c r="GQ34" i="18"/>
  <c r="GR34" i="18"/>
  <c r="GS34" i="18"/>
  <c r="GT34" i="18"/>
  <c r="GU34" i="18"/>
  <c r="GV34" i="18"/>
  <c r="GW34" i="18"/>
  <c r="GX34" i="18"/>
  <c r="GY34" i="18"/>
  <c r="GZ34" i="18"/>
  <c r="AJ34" i="18"/>
  <c r="HA34" i="18"/>
  <c r="HB34" i="18"/>
  <c r="AL34" i="18"/>
  <c r="HC34" i="18"/>
  <c r="HD34" i="18"/>
  <c r="AN34" i="18"/>
  <c r="HE34" i="18"/>
  <c r="HF34" i="18"/>
  <c r="HG34" i="18"/>
  <c r="HH34" i="18"/>
  <c r="HI34" i="18"/>
  <c r="HJ34" i="18"/>
  <c r="HK34" i="18"/>
  <c r="AO34" i="18"/>
  <c r="HL34" i="18"/>
  <c r="AP34" i="18"/>
  <c r="HM34" i="18"/>
  <c r="BH34" i="18"/>
  <c r="HN34" i="18"/>
  <c r="F35" i="18"/>
  <c r="BJ35" i="18"/>
  <c r="BK35" i="18"/>
  <c r="BL35" i="18"/>
  <c r="BM35" i="18"/>
  <c r="J35" i="18"/>
  <c r="BN35" i="18"/>
  <c r="L35" i="18"/>
  <c r="BO35" i="18"/>
  <c r="BP35" i="18"/>
  <c r="AC35" i="18"/>
  <c r="BD35" i="18"/>
  <c r="BQ35" i="18"/>
  <c r="BR35" i="18"/>
  <c r="BS35" i="18"/>
  <c r="BT35" i="18"/>
  <c r="BU35" i="18"/>
  <c r="BV35" i="18"/>
  <c r="M35" i="18"/>
  <c r="X35" i="18"/>
  <c r="BW35" i="18"/>
  <c r="N35" i="18"/>
  <c r="GA35" i="18"/>
  <c r="BX35" i="18"/>
  <c r="BY35" i="18"/>
  <c r="BZ35" i="18"/>
  <c r="CA35" i="18"/>
  <c r="K35" i="18"/>
  <c r="CB35" i="18"/>
  <c r="CC35" i="18"/>
  <c r="CD35" i="18"/>
  <c r="CE35" i="18"/>
  <c r="CF35" i="18"/>
  <c r="CG35" i="18"/>
  <c r="CH35" i="18"/>
  <c r="CI35" i="18"/>
  <c r="CJ35" i="18"/>
  <c r="CK35" i="18"/>
  <c r="CL35" i="18"/>
  <c r="CM35" i="18"/>
  <c r="CN35" i="18"/>
  <c r="CO35" i="18"/>
  <c r="O35" i="18"/>
  <c r="CP35" i="18"/>
  <c r="AI35" i="18"/>
  <c r="AK35" i="18"/>
  <c r="AM35" i="18"/>
  <c r="CQ35" i="18"/>
  <c r="CR35" i="18"/>
  <c r="CS35" i="18"/>
  <c r="CT35" i="18"/>
  <c r="CU35" i="18"/>
  <c r="P35" i="18"/>
  <c r="CV35" i="18"/>
  <c r="CW35" i="18"/>
  <c r="CX35" i="18"/>
  <c r="Q35" i="18"/>
  <c r="CY35" i="18"/>
  <c r="CZ35" i="18"/>
  <c r="DA35" i="18"/>
  <c r="DB35" i="18"/>
  <c r="R35" i="18"/>
  <c r="DC35" i="18"/>
  <c r="DD35" i="18"/>
  <c r="DE35" i="18"/>
  <c r="DF35" i="18"/>
  <c r="S35" i="18"/>
  <c r="DG35" i="18"/>
  <c r="DH35" i="18"/>
  <c r="DI35" i="18"/>
  <c r="DJ35" i="18"/>
  <c r="DK35" i="18"/>
  <c r="DL35" i="18"/>
  <c r="DM35" i="18"/>
  <c r="DN35" i="18"/>
  <c r="T35" i="18"/>
  <c r="DO35" i="18"/>
  <c r="DP35" i="18"/>
  <c r="DQ35" i="18"/>
  <c r="DR35" i="18"/>
  <c r="DS35" i="18"/>
  <c r="DT35" i="18"/>
  <c r="DU35" i="18"/>
  <c r="DV35" i="18"/>
  <c r="U35" i="18"/>
  <c r="DW35" i="18"/>
  <c r="DX35" i="18"/>
  <c r="DY35" i="18"/>
  <c r="DZ35" i="18"/>
  <c r="EA35" i="18"/>
  <c r="EB35" i="18"/>
  <c r="EC35" i="18"/>
  <c r="ED35" i="18"/>
  <c r="EE35" i="18"/>
  <c r="V35" i="18"/>
  <c r="EF35" i="18"/>
  <c r="EG35" i="18"/>
  <c r="EH35" i="18"/>
  <c r="EI35" i="18"/>
  <c r="EJ35" i="18"/>
  <c r="EK35" i="18"/>
  <c r="EL35" i="18"/>
  <c r="EM35" i="18"/>
  <c r="EN35" i="18"/>
  <c r="EO35" i="18"/>
  <c r="EP35" i="18"/>
  <c r="EQ35" i="18"/>
  <c r="ER35" i="18"/>
  <c r="ES35" i="18"/>
  <c r="ET35" i="18"/>
  <c r="EU35" i="18"/>
  <c r="EV35" i="18"/>
  <c r="EW35" i="18"/>
  <c r="EX35" i="18"/>
  <c r="Y35" i="18"/>
  <c r="Z35" i="18"/>
  <c r="AA35" i="18"/>
  <c r="AB35" i="18"/>
  <c r="EY35" i="18"/>
  <c r="EZ35" i="18"/>
  <c r="FA35" i="18"/>
  <c r="FB35" i="18"/>
  <c r="FC35" i="18"/>
  <c r="FD35" i="18"/>
  <c r="FE35" i="18"/>
  <c r="FF35" i="18"/>
  <c r="FG35" i="18"/>
  <c r="FH35" i="18"/>
  <c r="FI35" i="18"/>
  <c r="FJ35" i="18"/>
  <c r="FK35" i="18"/>
  <c r="FL35" i="18"/>
  <c r="FM35" i="18"/>
  <c r="FN35" i="18"/>
  <c r="FO35" i="18"/>
  <c r="FP35" i="18"/>
  <c r="FQ35" i="18"/>
  <c r="FR35" i="18"/>
  <c r="FS35" i="18"/>
  <c r="FT35" i="18"/>
  <c r="FU35" i="18"/>
  <c r="FV35" i="18"/>
  <c r="FW35" i="18"/>
  <c r="FX35" i="18"/>
  <c r="FY35" i="18"/>
  <c r="FZ35" i="18"/>
  <c r="GB35" i="18"/>
  <c r="GC35" i="18"/>
  <c r="GD35" i="18"/>
  <c r="GE35" i="18"/>
  <c r="GF35" i="18"/>
  <c r="GG35" i="18"/>
  <c r="GH35" i="18"/>
  <c r="GI35" i="18"/>
  <c r="GJ35" i="18"/>
  <c r="GK35" i="18"/>
  <c r="GL35" i="18"/>
  <c r="GM35" i="18"/>
  <c r="GN35" i="18"/>
  <c r="GO35" i="18"/>
  <c r="GP35" i="18"/>
  <c r="GQ35" i="18"/>
  <c r="GR35" i="18"/>
  <c r="GS35" i="18"/>
  <c r="GT35" i="18"/>
  <c r="GU35" i="18"/>
  <c r="GV35" i="18"/>
  <c r="GW35" i="18"/>
  <c r="GX35" i="18"/>
  <c r="GY35" i="18"/>
  <c r="GZ35" i="18"/>
  <c r="AJ35" i="18"/>
  <c r="HA35" i="18"/>
  <c r="HB35" i="18"/>
  <c r="AL35" i="18"/>
  <c r="HC35" i="18"/>
  <c r="HD35" i="18"/>
  <c r="AN35" i="18"/>
  <c r="HE35" i="18"/>
  <c r="HF35" i="18"/>
  <c r="HG35" i="18"/>
  <c r="HH35" i="18"/>
  <c r="HI35" i="18"/>
  <c r="HJ35" i="18"/>
  <c r="HK35" i="18"/>
  <c r="AO35" i="18"/>
  <c r="HL35" i="18"/>
  <c r="AP35" i="18"/>
  <c r="HM35" i="18"/>
  <c r="BH35" i="18"/>
  <c r="HN35" i="18"/>
  <c r="F36" i="18"/>
  <c r="BJ36" i="18"/>
  <c r="BK36" i="18"/>
  <c r="BL36" i="18"/>
  <c r="BM36" i="18"/>
  <c r="J36" i="18"/>
  <c r="BN36" i="18"/>
  <c r="L36" i="18"/>
  <c r="BO36" i="18"/>
  <c r="BP36" i="18"/>
  <c r="AC36" i="18"/>
  <c r="BD36" i="18"/>
  <c r="BQ36" i="18"/>
  <c r="BR36" i="18"/>
  <c r="BS36" i="18"/>
  <c r="BT36" i="18"/>
  <c r="BU36" i="18"/>
  <c r="BV36" i="18"/>
  <c r="M36" i="18"/>
  <c r="X36" i="18"/>
  <c r="BW36" i="18"/>
  <c r="N36" i="18"/>
  <c r="GA36" i="18"/>
  <c r="BX36" i="18" s="1"/>
  <c r="BY36" i="18"/>
  <c r="BZ36" i="18"/>
  <c r="CA36" i="18"/>
  <c r="K36" i="18"/>
  <c r="CB36" i="18"/>
  <c r="CC36" i="18"/>
  <c r="CD36" i="18"/>
  <c r="CE36" i="18"/>
  <c r="CF36" i="18"/>
  <c r="CG36" i="18"/>
  <c r="CH36" i="18"/>
  <c r="CI36" i="18"/>
  <c r="CJ36" i="18"/>
  <c r="CK36" i="18"/>
  <c r="CL36" i="18"/>
  <c r="CM36" i="18"/>
  <c r="CN36" i="18"/>
  <c r="CO36" i="18"/>
  <c r="O36" i="18"/>
  <c r="CP36" i="18"/>
  <c r="AI36" i="18"/>
  <c r="AK36" i="18"/>
  <c r="AM36" i="18"/>
  <c r="CQ36" i="18"/>
  <c r="CR36" i="18"/>
  <c r="CS36" i="18"/>
  <c r="CT36" i="18"/>
  <c r="CU36" i="18"/>
  <c r="P36" i="18"/>
  <c r="CV36" i="18"/>
  <c r="CW36" i="18"/>
  <c r="CX36" i="18"/>
  <c r="Q36" i="18"/>
  <c r="CY36" i="18"/>
  <c r="CZ36" i="18"/>
  <c r="DA36" i="18"/>
  <c r="DB36" i="18"/>
  <c r="R36" i="18"/>
  <c r="DC36" i="18"/>
  <c r="DD36" i="18"/>
  <c r="DE36" i="18"/>
  <c r="DF36" i="18"/>
  <c r="S36" i="18"/>
  <c r="DG36" i="18"/>
  <c r="DH36" i="18"/>
  <c r="DI36" i="18"/>
  <c r="DJ36" i="18"/>
  <c r="DK36" i="18"/>
  <c r="DL36" i="18"/>
  <c r="DM36" i="18"/>
  <c r="DN36" i="18"/>
  <c r="T36" i="18"/>
  <c r="DO36" i="18"/>
  <c r="DP36" i="18"/>
  <c r="DQ36" i="18"/>
  <c r="DR36" i="18"/>
  <c r="DS36" i="18"/>
  <c r="DT36" i="18"/>
  <c r="DU36" i="18"/>
  <c r="DV36" i="18"/>
  <c r="U36" i="18"/>
  <c r="DW36" i="18"/>
  <c r="DX36" i="18"/>
  <c r="DY36" i="18"/>
  <c r="DZ36" i="18"/>
  <c r="EA36" i="18"/>
  <c r="EB36" i="18"/>
  <c r="EC36" i="18"/>
  <c r="ED36" i="18"/>
  <c r="EE36" i="18"/>
  <c r="V36" i="18"/>
  <c r="EF36" i="18"/>
  <c r="EG36" i="18"/>
  <c r="EH36" i="18"/>
  <c r="EI36" i="18"/>
  <c r="EJ36" i="18"/>
  <c r="EK36" i="18"/>
  <c r="EL36" i="18"/>
  <c r="EM36" i="18"/>
  <c r="EN36" i="18"/>
  <c r="EO36" i="18"/>
  <c r="EP36" i="18"/>
  <c r="EQ36" i="18"/>
  <c r="ER36" i="18"/>
  <c r="ES36" i="18"/>
  <c r="ET36" i="18"/>
  <c r="EU36" i="18"/>
  <c r="EV36" i="18"/>
  <c r="EW36" i="18"/>
  <c r="EX36" i="18"/>
  <c r="Y36" i="18"/>
  <c r="Z36" i="18"/>
  <c r="AA36" i="18"/>
  <c r="AB36" i="18"/>
  <c r="EY36" i="18"/>
  <c r="EZ36" i="18"/>
  <c r="FA36" i="18"/>
  <c r="FB36" i="18"/>
  <c r="FC36" i="18"/>
  <c r="FD36" i="18"/>
  <c r="FE36" i="18"/>
  <c r="FF36" i="18"/>
  <c r="FG36" i="18"/>
  <c r="FH36" i="18"/>
  <c r="FI36" i="18"/>
  <c r="FJ36" i="18"/>
  <c r="FK36" i="18"/>
  <c r="FL36" i="18"/>
  <c r="FM36" i="18"/>
  <c r="FN36" i="18"/>
  <c r="FO36" i="18"/>
  <c r="FP36" i="18"/>
  <c r="FQ36" i="18"/>
  <c r="FR36" i="18"/>
  <c r="FS36" i="18"/>
  <c r="FT36" i="18"/>
  <c r="FU36" i="18"/>
  <c r="FV36" i="18"/>
  <c r="FW36" i="18"/>
  <c r="FX36" i="18"/>
  <c r="FY36" i="18"/>
  <c r="FZ36" i="18"/>
  <c r="GB36" i="18"/>
  <c r="GC36" i="18"/>
  <c r="GD36" i="18"/>
  <c r="GE36" i="18"/>
  <c r="GF36" i="18"/>
  <c r="GG36" i="18"/>
  <c r="GH36" i="18"/>
  <c r="GI36" i="18"/>
  <c r="GJ36" i="18"/>
  <c r="GK36" i="18"/>
  <c r="GL36" i="18"/>
  <c r="GM36" i="18"/>
  <c r="GN36" i="18"/>
  <c r="GO36" i="18"/>
  <c r="GP36" i="18"/>
  <c r="GQ36" i="18"/>
  <c r="GR36" i="18"/>
  <c r="GS36" i="18"/>
  <c r="GT36" i="18"/>
  <c r="GU36" i="18"/>
  <c r="GV36" i="18"/>
  <c r="GW36" i="18"/>
  <c r="GX36" i="18"/>
  <c r="GY36" i="18"/>
  <c r="GZ36" i="18"/>
  <c r="AJ36" i="18"/>
  <c r="HA36" i="18"/>
  <c r="HB36" i="18"/>
  <c r="AL36" i="18"/>
  <c r="HC36" i="18"/>
  <c r="HD36" i="18"/>
  <c r="AN36" i="18"/>
  <c r="HE36" i="18"/>
  <c r="HF36" i="18"/>
  <c r="HG36" i="18"/>
  <c r="HH36" i="18"/>
  <c r="HI36" i="18"/>
  <c r="HJ36" i="18"/>
  <c r="HK36" i="18"/>
  <c r="AO36" i="18"/>
  <c r="HL36" i="18"/>
  <c r="AP36" i="18"/>
  <c r="HM36" i="18"/>
  <c r="BH36" i="18"/>
  <c r="HN36" i="18"/>
  <c r="F37" i="18"/>
  <c r="BJ37" i="18"/>
  <c r="BK37" i="18"/>
  <c r="BL37" i="18"/>
  <c r="BM37" i="18"/>
  <c r="J37" i="18"/>
  <c r="BN37" i="18"/>
  <c r="L37" i="18"/>
  <c r="BO37" i="18"/>
  <c r="BP37" i="18"/>
  <c r="AC37" i="18"/>
  <c r="BD37" i="18"/>
  <c r="BQ37" i="18"/>
  <c r="BR37" i="18"/>
  <c r="BS37" i="18"/>
  <c r="BT37" i="18"/>
  <c r="BU37" i="18"/>
  <c r="BV37" i="18"/>
  <c r="M37" i="18"/>
  <c r="X37" i="18"/>
  <c r="BW37" i="18"/>
  <c r="N37" i="18"/>
  <c r="GA37" i="18"/>
  <c r="BX37" i="18"/>
  <c r="BY37" i="18"/>
  <c r="BZ37" i="18"/>
  <c r="CA37" i="18"/>
  <c r="K37" i="18"/>
  <c r="CB37" i="18"/>
  <c r="CC37" i="18"/>
  <c r="CD37" i="18"/>
  <c r="CE37" i="18"/>
  <c r="CF37" i="18"/>
  <c r="CG37" i="18"/>
  <c r="CH37" i="18"/>
  <c r="CI37" i="18"/>
  <c r="CJ37" i="18"/>
  <c r="CK37" i="18"/>
  <c r="CL37" i="18"/>
  <c r="CM37" i="18"/>
  <c r="CN37" i="18"/>
  <c r="CO37" i="18"/>
  <c r="O37" i="18"/>
  <c r="CP37" i="18"/>
  <c r="AI37" i="18"/>
  <c r="AK37" i="18"/>
  <c r="AM37" i="18"/>
  <c r="CQ37" i="18"/>
  <c r="CR37" i="18"/>
  <c r="CS37" i="18"/>
  <c r="CT37" i="18"/>
  <c r="CU37" i="18"/>
  <c r="P37" i="18"/>
  <c r="CV37" i="18"/>
  <c r="CW37" i="18"/>
  <c r="CX37" i="18"/>
  <c r="Q37" i="18"/>
  <c r="CY37" i="18"/>
  <c r="CZ37" i="18"/>
  <c r="DA37" i="18"/>
  <c r="DB37" i="18"/>
  <c r="R37" i="18"/>
  <c r="DC37" i="18"/>
  <c r="DD37" i="18"/>
  <c r="DE37" i="18"/>
  <c r="DF37" i="18"/>
  <c r="S37" i="18"/>
  <c r="DG37" i="18"/>
  <c r="DH37" i="18"/>
  <c r="DI37" i="18"/>
  <c r="DJ37" i="18"/>
  <c r="DK37" i="18"/>
  <c r="DL37" i="18"/>
  <c r="DM37" i="18"/>
  <c r="DN37" i="18"/>
  <c r="T37" i="18"/>
  <c r="DO37" i="18"/>
  <c r="DP37" i="18"/>
  <c r="DQ37" i="18"/>
  <c r="DR37" i="18"/>
  <c r="DS37" i="18"/>
  <c r="DT37" i="18"/>
  <c r="DU37" i="18"/>
  <c r="DV37" i="18"/>
  <c r="U37" i="18"/>
  <c r="DW37" i="18"/>
  <c r="DX37" i="18"/>
  <c r="DY37" i="18"/>
  <c r="DZ37" i="18"/>
  <c r="EA37" i="18"/>
  <c r="EB37" i="18"/>
  <c r="EC37" i="18"/>
  <c r="ED37" i="18"/>
  <c r="EE37" i="18"/>
  <c r="V37" i="18"/>
  <c r="EF37" i="18"/>
  <c r="EG37" i="18"/>
  <c r="EH37" i="18"/>
  <c r="EI37" i="18"/>
  <c r="EJ37" i="18"/>
  <c r="EK37" i="18"/>
  <c r="EL37" i="18"/>
  <c r="EM37" i="18"/>
  <c r="EN37" i="18"/>
  <c r="EO37" i="18"/>
  <c r="EP37" i="18"/>
  <c r="EQ37" i="18"/>
  <c r="ER37" i="18"/>
  <c r="ES37" i="18"/>
  <c r="ET37" i="18"/>
  <c r="EU37" i="18"/>
  <c r="EV37" i="18"/>
  <c r="EW37" i="18"/>
  <c r="EX37" i="18"/>
  <c r="Y37" i="18"/>
  <c r="Z37" i="18"/>
  <c r="AA37" i="18"/>
  <c r="AB37" i="18"/>
  <c r="EY37" i="18"/>
  <c r="EZ37" i="18"/>
  <c r="FA37" i="18"/>
  <c r="FB37" i="18"/>
  <c r="FC37" i="18"/>
  <c r="FD37" i="18"/>
  <c r="FE37" i="18"/>
  <c r="FF37" i="18"/>
  <c r="FG37" i="18"/>
  <c r="FH37" i="18"/>
  <c r="FI37" i="18"/>
  <c r="FJ37" i="18"/>
  <c r="FK37" i="18"/>
  <c r="FL37" i="18"/>
  <c r="FM37" i="18"/>
  <c r="FN37" i="18"/>
  <c r="FO37" i="18"/>
  <c r="FP37" i="18"/>
  <c r="FQ37" i="18"/>
  <c r="FR37" i="18"/>
  <c r="FS37" i="18"/>
  <c r="FT37" i="18"/>
  <c r="FU37" i="18"/>
  <c r="FV37" i="18"/>
  <c r="FW37" i="18"/>
  <c r="FX37" i="18"/>
  <c r="FY37" i="18"/>
  <c r="FZ37" i="18"/>
  <c r="GB37" i="18"/>
  <c r="GC37" i="18"/>
  <c r="GD37" i="18"/>
  <c r="GE37" i="18"/>
  <c r="GF37" i="18"/>
  <c r="GG37" i="18"/>
  <c r="GH37" i="18"/>
  <c r="GI37" i="18"/>
  <c r="GJ37" i="18"/>
  <c r="GK37" i="18"/>
  <c r="GL37" i="18"/>
  <c r="GM37" i="18"/>
  <c r="GN37" i="18"/>
  <c r="GO37" i="18"/>
  <c r="GP37" i="18"/>
  <c r="GQ37" i="18"/>
  <c r="GR37" i="18"/>
  <c r="GS37" i="18"/>
  <c r="GT37" i="18"/>
  <c r="GU37" i="18"/>
  <c r="GV37" i="18"/>
  <c r="GW37" i="18"/>
  <c r="GX37" i="18"/>
  <c r="GY37" i="18"/>
  <c r="GZ37" i="18"/>
  <c r="AJ37" i="18"/>
  <c r="HA37" i="18"/>
  <c r="HB37" i="18"/>
  <c r="AL37" i="18"/>
  <c r="HC37" i="18"/>
  <c r="HD37" i="18"/>
  <c r="AN37" i="18"/>
  <c r="HE37" i="18"/>
  <c r="HF37" i="18"/>
  <c r="HG37" i="18"/>
  <c r="HH37" i="18"/>
  <c r="HI37" i="18"/>
  <c r="HJ37" i="18"/>
  <c r="HK37" i="18"/>
  <c r="AO37" i="18"/>
  <c r="HL37" i="18"/>
  <c r="AP37" i="18"/>
  <c r="HM37" i="18"/>
  <c r="BH37" i="18"/>
  <c r="HN37" i="18"/>
  <c r="F38" i="18"/>
  <c r="BJ38" i="18"/>
  <c r="BK38" i="18"/>
  <c r="BL38" i="18"/>
  <c r="BM38" i="18"/>
  <c r="J38" i="18"/>
  <c r="BN38" i="18"/>
  <c r="L38" i="18"/>
  <c r="BO38" i="18"/>
  <c r="BP38" i="18"/>
  <c r="AC38" i="18"/>
  <c r="BD38" i="18"/>
  <c r="BQ38" i="18"/>
  <c r="BR38" i="18"/>
  <c r="BS38" i="18"/>
  <c r="BT38" i="18"/>
  <c r="BU38" i="18"/>
  <c r="BV38" i="18"/>
  <c r="M38" i="18"/>
  <c r="X38" i="18"/>
  <c r="BW38" i="18"/>
  <c r="N38" i="18"/>
  <c r="GA38" i="18"/>
  <c r="BX38" i="18" s="1"/>
  <c r="BY38" i="18"/>
  <c r="BZ38" i="18"/>
  <c r="CA38" i="18"/>
  <c r="K38" i="18"/>
  <c r="CB38" i="18"/>
  <c r="CC38" i="18"/>
  <c r="CD38" i="18"/>
  <c r="CE38" i="18"/>
  <c r="CF38" i="18"/>
  <c r="CG38" i="18"/>
  <c r="CH38" i="18"/>
  <c r="CI38" i="18"/>
  <c r="CJ38" i="18"/>
  <c r="CK38" i="18"/>
  <c r="CL38" i="18"/>
  <c r="CM38" i="18"/>
  <c r="CN38" i="18"/>
  <c r="CO38" i="18"/>
  <c r="O38" i="18"/>
  <c r="CP38" i="18"/>
  <c r="AI38" i="18"/>
  <c r="AK38" i="18"/>
  <c r="AM38" i="18"/>
  <c r="CQ38" i="18"/>
  <c r="CR38" i="18"/>
  <c r="CS38" i="18"/>
  <c r="CT38" i="18"/>
  <c r="CU38" i="18"/>
  <c r="P38" i="18"/>
  <c r="CV38" i="18"/>
  <c r="CW38" i="18"/>
  <c r="CX38" i="18"/>
  <c r="Q38" i="18"/>
  <c r="CY38" i="18"/>
  <c r="CZ38" i="18"/>
  <c r="DA38" i="18"/>
  <c r="DB38" i="18"/>
  <c r="R38" i="18"/>
  <c r="DC38" i="18"/>
  <c r="DD38" i="18"/>
  <c r="DE38" i="18"/>
  <c r="DF38" i="18"/>
  <c r="S38" i="18"/>
  <c r="DG38" i="18"/>
  <c r="DH38" i="18"/>
  <c r="DI38" i="18"/>
  <c r="DJ38" i="18"/>
  <c r="DK38" i="18"/>
  <c r="DL38" i="18"/>
  <c r="DM38" i="18"/>
  <c r="DN38" i="18"/>
  <c r="T38" i="18"/>
  <c r="DO38" i="18"/>
  <c r="DP38" i="18"/>
  <c r="DQ38" i="18"/>
  <c r="DR38" i="18"/>
  <c r="DS38" i="18"/>
  <c r="DT38" i="18"/>
  <c r="DU38" i="18"/>
  <c r="DV38" i="18"/>
  <c r="U38" i="18"/>
  <c r="DW38" i="18"/>
  <c r="DX38" i="18"/>
  <c r="DY38" i="18"/>
  <c r="DZ38" i="18"/>
  <c r="EA38" i="18"/>
  <c r="EB38" i="18"/>
  <c r="EC38" i="18"/>
  <c r="ED38" i="18"/>
  <c r="EE38" i="18"/>
  <c r="V38" i="18"/>
  <c r="EF38" i="18"/>
  <c r="EG38" i="18"/>
  <c r="EH38" i="18"/>
  <c r="EI38" i="18"/>
  <c r="EJ38" i="18"/>
  <c r="EK38" i="18"/>
  <c r="EL38" i="18"/>
  <c r="EM38" i="18"/>
  <c r="EN38" i="18"/>
  <c r="EO38" i="18"/>
  <c r="EP38" i="18"/>
  <c r="EQ38" i="18"/>
  <c r="ER38" i="18"/>
  <c r="ES38" i="18"/>
  <c r="ET38" i="18"/>
  <c r="EU38" i="18"/>
  <c r="EV38" i="18"/>
  <c r="EW38" i="18"/>
  <c r="EX38" i="18"/>
  <c r="Y38" i="18"/>
  <c r="Z38" i="18"/>
  <c r="AA38" i="18"/>
  <c r="AB38" i="18"/>
  <c r="EY38" i="18"/>
  <c r="EZ38" i="18"/>
  <c r="FA38" i="18"/>
  <c r="FB38" i="18"/>
  <c r="FC38" i="18"/>
  <c r="FD38" i="18"/>
  <c r="FE38" i="18"/>
  <c r="FF38" i="18"/>
  <c r="FG38" i="18"/>
  <c r="FH38" i="18"/>
  <c r="FI38" i="18"/>
  <c r="FJ38" i="18"/>
  <c r="FK38" i="18"/>
  <c r="FL38" i="18"/>
  <c r="FM38" i="18"/>
  <c r="FN38" i="18"/>
  <c r="FO38" i="18"/>
  <c r="FP38" i="18"/>
  <c r="FQ38" i="18"/>
  <c r="FR38" i="18"/>
  <c r="FS38" i="18"/>
  <c r="FT38" i="18"/>
  <c r="FU38" i="18"/>
  <c r="FV38" i="18"/>
  <c r="FW38" i="18"/>
  <c r="FX38" i="18"/>
  <c r="FY38" i="18"/>
  <c r="FZ38" i="18"/>
  <c r="GB38" i="18"/>
  <c r="GC38" i="18"/>
  <c r="GD38" i="18"/>
  <c r="GE38" i="18"/>
  <c r="GF38" i="18"/>
  <c r="GG38" i="18"/>
  <c r="GH38" i="18"/>
  <c r="GI38" i="18"/>
  <c r="GJ38" i="18"/>
  <c r="GK38" i="18"/>
  <c r="GL38" i="18"/>
  <c r="GM38" i="18"/>
  <c r="GN38" i="18"/>
  <c r="GO38" i="18"/>
  <c r="GP38" i="18"/>
  <c r="GQ38" i="18"/>
  <c r="GR38" i="18"/>
  <c r="GS38" i="18"/>
  <c r="GT38" i="18"/>
  <c r="GU38" i="18"/>
  <c r="GV38" i="18"/>
  <c r="GW38" i="18"/>
  <c r="GX38" i="18"/>
  <c r="GY38" i="18"/>
  <c r="GZ38" i="18"/>
  <c r="AJ38" i="18"/>
  <c r="HA38" i="18"/>
  <c r="HB38" i="18"/>
  <c r="AL38" i="18"/>
  <c r="HC38" i="18"/>
  <c r="HD38" i="18"/>
  <c r="AN38" i="18"/>
  <c r="HE38" i="18"/>
  <c r="HF38" i="18"/>
  <c r="HG38" i="18"/>
  <c r="HH38" i="18"/>
  <c r="HI38" i="18"/>
  <c r="HJ38" i="18"/>
  <c r="HK38" i="18"/>
  <c r="AO38" i="18"/>
  <c r="HL38" i="18"/>
  <c r="AP38" i="18"/>
  <c r="HM38" i="18"/>
  <c r="BH38" i="18"/>
  <c r="HN38" i="18"/>
  <c r="F39" i="18"/>
  <c r="BJ39" i="18"/>
  <c r="BK39" i="18"/>
  <c r="BL39" i="18"/>
  <c r="BM39" i="18"/>
  <c r="J39" i="18"/>
  <c r="BN39" i="18"/>
  <c r="L39" i="18"/>
  <c r="BO39" i="18"/>
  <c r="BP39" i="18"/>
  <c r="AC39" i="18"/>
  <c r="BD39" i="18"/>
  <c r="BQ39" i="18"/>
  <c r="BR39" i="18"/>
  <c r="BS39" i="18"/>
  <c r="BT39" i="18"/>
  <c r="BU39" i="18"/>
  <c r="BV39" i="18"/>
  <c r="M39" i="18"/>
  <c r="X39" i="18"/>
  <c r="BW39" i="18"/>
  <c r="N39" i="18"/>
  <c r="GA39" i="18"/>
  <c r="BX39" i="18"/>
  <c r="BY39" i="18"/>
  <c r="BZ39" i="18"/>
  <c r="CA39" i="18"/>
  <c r="K39" i="18"/>
  <c r="CB39" i="18"/>
  <c r="CC39" i="18"/>
  <c r="CD39" i="18"/>
  <c r="CE39" i="18"/>
  <c r="CF39" i="18"/>
  <c r="CG39" i="18"/>
  <c r="CH39" i="18"/>
  <c r="CI39" i="18"/>
  <c r="CJ39" i="18"/>
  <c r="CK39" i="18"/>
  <c r="CL39" i="18"/>
  <c r="CM39" i="18"/>
  <c r="CN39" i="18"/>
  <c r="CO39" i="18"/>
  <c r="O39" i="18"/>
  <c r="CP39" i="18"/>
  <c r="AI39" i="18"/>
  <c r="AK39" i="18"/>
  <c r="AM39" i="18"/>
  <c r="CQ39" i="18"/>
  <c r="CR39" i="18"/>
  <c r="CS39" i="18"/>
  <c r="CT39" i="18"/>
  <c r="CU39" i="18"/>
  <c r="P39" i="18"/>
  <c r="CV39" i="18"/>
  <c r="CW39" i="18"/>
  <c r="CX39" i="18"/>
  <c r="Q39" i="18"/>
  <c r="CY39" i="18"/>
  <c r="CZ39" i="18"/>
  <c r="DA39" i="18"/>
  <c r="DB39" i="18"/>
  <c r="R39" i="18"/>
  <c r="DC39" i="18"/>
  <c r="DD39" i="18"/>
  <c r="DE39" i="18"/>
  <c r="DF39" i="18"/>
  <c r="S39" i="18"/>
  <c r="DG39" i="18"/>
  <c r="DH39" i="18"/>
  <c r="DI39" i="18"/>
  <c r="DJ39" i="18"/>
  <c r="DK39" i="18"/>
  <c r="DL39" i="18"/>
  <c r="DM39" i="18"/>
  <c r="DN39" i="18"/>
  <c r="T39" i="18"/>
  <c r="DO39" i="18"/>
  <c r="DP39" i="18"/>
  <c r="DQ39" i="18"/>
  <c r="DR39" i="18"/>
  <c r="DS39" i="18"/>
  <c r="DT39" i="18"/>
  <c r="DU39" i="18"/>
  <c r="DV39" i="18"/>
  <c r="U39" i="18"/>
  <c r="DW39" i="18"/>
  <c r="DX39" i="18"/>
  <c r="DY39" i="18"/>
  <c r="DZ39" i="18"/>
  <c r="EA39" i="18"/>
  <c r="EB39" i="18"/>
  <c r="EC39" i="18"/>
  <c r="ED39" i="18"/>
  <c r="EE39" i="18"/>
  <c r="V39" i="18"/>
  <c r="EF39" i="18"/>
  <c r="EG39" i="18"/>
  <c r="EH39" i="18"/>
  <c r="EI39" i="18"/>
  <c r="EJ39" i="18"/>
  <c r="EK39" i="18"/>
  <c r="EL39" i="18"/>
  <c r="EM39" i="18"/>
  <c r="EN39" i="18"/>
  <c r="EO39" i="18"/>
  <c r="EP39" i="18"/>
  <c r="EQ39" i="18"/>
  <c r="ER39" i="18"/>
  <c r="ES39" i="18"/>
  <c r="ET39" i="18"/>
  <c r="EU39" i="18"/>
  <c r="EV39" i="18"/>
  <c r="EW39" i="18"/>
  <c r="EX39" i="18"/>
  <c r="Y39" i="18"/>
  <c r="Z39" i="18"/>
  <c r="AA39" i="18"/>
  <c r="AB39" i="18"/>
  <c r="EY39" i="18"/>
  <c r="EZ39" i="18"/>
  <c r="FA39" i="18"/>
  <c r="FB39" i="18"/>
  <c r="FC39" i="18"/>
  <c r="FD39" i="18"/>
  <c r="FE39" i="18"/>
  <c r="FF39" i="18"/>
  <c r="FG39" i="18"/>
  <c r="FH39" i="18"/>
  <c r="FI39" i="18"/>
  <c r="FJ39" i="18"/>
  <c r="FK39" i="18"/>
  <c r="FL39" i="18"/>
  <c r="FM39" i="18"/>
  <c r="FN39" i="18"/>
  <c r="FO39" i="18"/>
  <c r="FP39" i="18"/>
  <c r="FQ39" i="18"/>
  <c r="FR39" i="18"/>
  <c r="FS39" i="18"/>
  <c r="FT39" i="18"/>
  <c r="FU39" i="18"/>
  <c r="FV39" i="18"/>
  <c r="FW39" i="18"/>
  <c r="FX39" i="18"/>
  <c r="FY39" i="18"/>
  <c r="FZ39" i="18"/>
  <c r="GB39" i="18"/>
  <c r="GC39" i="18"/>
  <c r="GD39" i="18"/>
  <c r="GE39" i="18"/>
  <c r="GF39" i="18"/>
  <c r="GG39" i="18"/>
  <c r="GH39" i="18"/>
  <c r="GI39" i="18"/>
  <c r="GJ39" i="18"/>
  <c r="GK39" i="18"/>
  <c r="GL39" i="18"/>
  <c r="GM39" i="18"/>
  <c r="GN39" i="18"/>
  <c r="GO39" i="18"/>
  <c r="GP39" i="18"/>
  <c r="GQ39" i="18"/>
  <c r="GR39" i="18"/>
  <c r="GS39" i="18"/>
  <c r="GT39" i="18"/>
  <c r="GU39" i="18"/>
  <c r="GV39" i="18"/>
  <c r="GW39" i="18"/>
  <c r="GX39" i="18"/>
  <c r="GY39" i="18"/>
  <c r="GZ39" i="18"/>
  <c r="AJ39" i="18"/>
  <c r="HA39" i="18"/>
  <c r="HB39" i="18"/>
  <c r="AL39" i="18"/>
  <c r="HC39" i="18"/>
  <c r="HD39" i="18"/>
  <c r="AN39" i="18"/>
  <c r="HE39" i="18"/>
  <c r="HF39" i="18"/>
  <c r="HG39" i="18"/>
  <c r="HH39" i="18"/>
  <c r="HI39" i="18"/>
  <c r="HJ39" i="18"/>
  <c r="HK39" i="18"/>
  <c r="AO39" i="18"/>
  <c r="HL39" i="18"/>
  <c r="AP39" i="18"/>
  <c r="HM39" i="18"/>
  <c r="BH39" i="18"/>
  <c r="HN39" i="18"/>
  <c r="F40" i="18"/>
  <c r="BJ40" i="18"/>
  <c r="BK40" i="18"/>
  <c r="BL40" i="18"/>
  <c r="BM40" i="18"/>
  <c r="J40" i="18"/>
  <c r="BN40" i="18"/>
  <c r="L40" i="18"/>
  <c r="BO40" i="18"/>
  <c r="BP40" i="18"/>
  <c r="AC40" i="18"/>
  <c r="BD40" i="18"/>
  <c r="BQ40" i="18"/>
  <c r="BR40" i="18"/>
  <c r="BS40" i="18"/>
  <c r="BT40" i="18"/>
  <c r="BU40" i="18"/>
  <c r="BV40" i="18"/>
  <c r="M40" i="18"/>
  <c r="X40" i="18"/>
  <c r="BW40" i="18"/>
  <c r="N40" i="18"/>
  <c r="GA40" i="18"/>
  <c r="BX40" i="18"/>
  <c r="BY40" i="18"/>
  <c r="BZ40" i="18"/>
  <c r="CA40" i="18"/>
  <c r="K40" i="18"/>
  <c r="CB40" i="18"/>
  <c r="CC40" i="18"/>
  <c r="CD40" i="18"/>
  <c r="CE40" i="18"/>
  <c r="CF40" i="18"/>
  <c r="CG40" i="18"/>
  <c r="CH40" i="18"/>
  <c r="CI40" i="18"/>
  <c r="CJ40" i="18"/>
  <c r="CK40" i="18"/>
  <c r="CL40" i="18"/>
  <c r="CM40" i="18"/>
  <c r="CN40" i="18"/>
  <c r="CO40" i="18"/>
  <c r="O40" i="18"/>
  <c r="CP40" i="18"/>
  <c r="AI40" i="18"/>
  <c r="AK40" i="18"/>
  <c r="AM40" i="18"/>
  <c r="CQ40" i="18"/>
  <c r="CR40" i="18"/>
  <c r="CS40" i="18"/>
  <c r="CT40" i="18"/>
  <c r="CU40" i="18"/>
  <c r="P40" i="18"/>
  <c r="CV40" i="18"/>
  <c r="CW40" i="18"/>
  <c r="CX40" i="18"/>
  <c r="Q40" i="18"/>
  <c r="CY40" i="18"/>
  <c r="CZ40" i="18"/>
  <c r="DA40" i="18"/>
  <c r="DB40" i="18"/>
  <c r="R40" i="18"/>
  <c r="DC40" i="18"/>
  <c r="DD40" i="18"/>
  <c r="DE40" i="18"/>
  <c r="DF40" i="18"/>
  <c r="S40" i="18"/>
  <c r="DG40" i="18"/>
  <c r="DH40" i="18"/>
  <c r="DI40" i="18"/>
  <c r="DJ40" i="18"/>
  <c r="DK40" i="18"/>
  <c r="DL40" i="18"/>
  <c r="DM40" i="18"/>
  <c r="DN40" i="18"/>
  <c r="T40" i="18"/>
  <c r="DO40" i="18"/>
  <c r="DP40" i="18"/>
  <c r="DQ40" i="18"/>
  <c r="DR40" i="18"/>
  <c r="DS40" i="18"/>
  <c r="DT40" i="18"/>
  <c r="DU40" i="18"/>
  <c r="DV40" i="18"/>
  <c r="U40" i="18"/>
  <c r="DW40" i="18"/>
  <c r="DX40" i="18"/>
  <c r="DY40" i="18"/>
  <c r="DZ40" i="18"/>
  <c r="EA40" i="18"/>
  <c r="EB40" i="18"/>
  <c r="EC40" i="18"/>
  <c r="ED40" i="18"/>
  <c r="EE40" i="18"/>
  <c r="V40" i="18"/>
  <c r="EF40" i="18"/>
  <c r="EG40" i="18"/>
  <c r="EH40" i="18"/>
  <c r="EI40" i="18"/>
  <c r="EJ40" i="18"/>
  <c r="EK40" i="18"/>
  <c r="EL40" i="18"/>
  <c r="EM40" i="18"/>
  <c r="EN40" i="18"/>
  <c r="EO40" i="18"/>
  <c r="EP40" i="18"/>
  <c r="EQ40" i="18"/>
  <c r="ER40" i="18"/>
  <c r="ES40" i="18"/>
  <c r="ET40" i="18"/>
  <c r="EU40" i="18"/>
  <c r="EV40" i="18"/>
  <c r="EW40" i="18"/>
  <c r="EX40" i="18"/>
  <c r="Y40" i="18"/>
  <c r="Z40" i="18"/>
  <c r="AA40" i="18"/>
  <c r="AB40" i="18"/>
  <c r="EY40" i="18"/>
  <c r="EZ40" i="18"/>
  <c r="FA40" i="18"/>
  <c r="FB40" i="18"/>
  <c r="FC40" i="18"/>
  <c r="FD40" i="18"/>
  <c r="FE40" i="18"/>
  <c r="FF40" i="18"/>
  <c r="FG40" i="18"/>
  <c r="FH40" i="18"/>
  <c r="FI40" i="18"/>
  <c r="FJ40" i="18"/>
  <c r="FK40" i="18"/>
  <c r="FL40" i="18"/>
  <c r="FM40" i="18"/>
  <c r="FN40" i="18"/>
  <c r="FO40" i="18"/>
  <c r="FP40" i="18"/>
  <c r="FQ40" i="18"/>
  <c r="FR40" i="18"/>
  <c r="FS40" i="18"/>
  <c r="FT40" i="18"/>
  <c r="FU40" i="18"/>
  <c r="FV40" i="18"/>
  <c r="FW40" i="18"/>
  <c r="FX40" i="18"/>
  <c r="FY40" i="18"/>
  <c r="FZ40" i="18"/>
  <c r="GB40" i="18"/>
  <c r="GC40" i="18"/>
  <c r="GD40" i="18"/>
  <c r="GE40" i="18"/>
  <c r="GF40" i="18"/>
  <c r="GG40" i="18"/>
  <c r="GH40" i="18"/>
  <c r="GI40" i="18"/>
  <c r="GJ40" i="18"/>
  <c r="GK40" i="18"/>
  <c r="GL40" i="18"/>
  <c r="GM40" i="18"/>
  <c r="GN40" i="18"/>
  <c r="GO40" i="18"/>
  <c r="GP40" i="18"/>
  <c r="GQ40" i="18"/>
  <c r="GR40" i="18"/>
  <c r="GS40" i="18"/>
  <c r="GT40" i="18"/>
  <c r="GU40" i="18"/>
  <c r="GV40" i="18"/>
  <c r="GW40" i="18"/>
  <c r="GX40" i="18"/>
  <c r="GY40" i="18"/>
  <c r="GZ40" i="18"/>
  <c r="AJ40" i="18"/>
  <c r="HA40" i="18"/>
  <c r="HB40" i="18"/>
  <c r="AL40" i="18"/>
  <c r="HC40" i="18"/>
  <c r="HD40" i="18"/>
  <c r="AN40" i="18"/>
  <c r="HE40" i="18"/>
  <c r="HF40" i="18"/>
  <c r="HG40" i="18"/>
  <c r="HH40" i="18"/>
  <c r="HI40" i="18"/>
  <c r="HJ40" i="18"/>
  <c r="HK40" i="18"/>
  <c r="AO40" i="18"/>
  <c r="HL40" i="18"/>
  <c r="AP40" i="18"/>
  <c r="HM40" i="18"/>
  <c r="BH40" i="18"/>
  <c r="HN40" i="18"/>
  <c r="F41" i="18"/>
  <c r="BJ41" i="18"/>
  <c r="BK41" i="18"/>
  <c r="BL41" i="18"/>
  <c r="BM41" i="18"/>
  <c r="J41" i="18"/>
  <c r="BN41" i="18"/>
  <c r="L41" i="18"/>
  <c r="BO41" i="18"/>
  <c r="BP41" i="18"/>
  <c r="AC41" i="18"/>
  <c r="BD41" i="18"/>
  <c r="BQ41" i="18"/>
  <c r="BR41" i="18"/>
  <c r="BS41" i="18"/>
  <c r="BT41" i="18"/>
  <c r="BU41" i="18"/>
  <c r="BV41" i="18"/>
  <c r="M41" i="18"/>
  <c r="X41" i="18"/>
  <c r="BW41" i="18"/>
  <c r="N41" i="18"/>
  <c r="GA41" i="18"/>
  <c r="BX41" i="18"/>
  <c r="BY41" i="18"/>
  <c r="BZ41" i="18"/>
  <c r="CA41" i="18"/>
  <c r="K41" i="18"/>
  <c r="CB41" i="18"/>
  <c r="CC41" i="18"/>
  <c r="CD41" i="18"/>
  <c r="CE41" i="18"/>
  <c r="CF41" i="18"/>
  <c r="CG41" i="18"/>
  <c r="CH41" i="18"/>
  <c r="CI41" i="18"/>
  <c r="CJ41" i="18"/>
  <c r="CK41" i="18"/>
  <c r="CL41" i="18"/>
  <c r="CM41" i="18"/>
  <c r="CN41" i="18"/>
  <c r="CO41" i="18"/>
  <c r="O41" i="18"/>
  <c r="CP41" i="18"/>
  <c r="AI41" i="18"/>
  <c r="AK41" i="18"/>
  <c r="AM41" i="18"/>
  <c r="CQ41" i="18"/>
  <c r="CR41" i="18"/>
  <c r="CS41" i="18"/>
  <c r="CT41" i="18"/>
  <c r="CU41" i="18"/>
  <c r="P41" i="18"/>
  <c r="CV41" i="18"/>
  <c r="CW41" i="18"/>
  <c r="CX41" i="18"/>
  <c r="Q41" i="18"/>
  <c r="CY41" i="18"/>
  <c r="CZ41" i="18"/>
  <c r="DA41" i="18"/>
  <c r="DB41" i="18"/>
  <c r="R41" i="18"/>
  <c r="DC41" i="18"/>
  <c r="DD41" i="18"/>
  <c r="DE41" i="18"/>
  <c r="DF41" i="18"/>
  <c r="S41" i="18"/>
  <c r="DG41" i="18"/>
  <c r="DH41" i="18"/>
  <c r="DI41" i="18"/>
  <c r="DJ41" i="18"/>
  <c r="DK41" i="18"/>
  <c r="DL41" i="18"/>
  <c r="DM41" i="18"/>
  <c r="DN41" i="18"/>
  <c r="T41" i="18"/>
  <c r="DO41" i="18"/>
  <c r="DP41" i="18"/>
  <c r="DQ41" i="18"/>
  <c r="DR41" i="18"/>
  <c r="DS41" i="18"/>
  <c r="DT41" i="18"/>
  <c r="DU41" i="18"/>
  <c r="DV41" i="18"/>
  <c r="U41" i="18"/>
  <c r="DW41" i="18"/>
  <c r="DX41" i="18"/>
  <c r="DY41" i="18"/>
  <c r="DZ41" i="18"/>
  <c r="EA41" i="18"/>
  <c r="EB41" i="18"/>
  <c r="EC41" i="18"/>
  <c r="ED41" i="18"/>
  <c r="EE41" i="18"/>
  <c r="V41" i="18"/>
  <c r="EF41" i="18"/>
  <c r="EG41" i="18"/>
  <c r="EH41" i="18"/>
  <c r="EI41" i="18"/>
  <c r="EJ41" i="18"/>
  <c r="EK41" i="18"/>
  <c r="EL41" i="18"/>
  <c r="EM41" i="18"/>
  <c r="EN41" i="18"/>
  <c r="EO41" i="18"/>
  <c r="EP41" i="18"/>
  <c r="EQ41" i="18"/>
  <c r="ER41" i="18"/>
  <c r="ES41" i="18"/>
  <c r="ET41" i="18"/>
  <c r="EU41" i="18"/>
  <c r="EV41" i="18"/>
  <c r="EW41" i="18"/>
  <c r="EX41" i="18"/>
  <c r="Y41" i="18"/>
  <c r="Z41" i="18"/>
  <c r="AA41" i="18"/>
  <c r="AB41" i="18"/>
  <c r="EY41" i="18"/>
  <c r="EZ41" i="18"/>
  <c r="FA41" i="18"/>
  <c r="FB41" i="18"/>
  <c r="FC41" i="18"/>
  <c r="FD41" i="18"/>
  <c r="FE41" i="18"/>
  <c r="FF41" i="18"/>
  <c r="FG41" i="18"/>
  <c r="FH41" i="18"/>
  <c r="FI41" i="18"/>
  <c r="FJ41" i="18"/>
  <c r="FK41" i="18"/>
  <c r="FL41" i="18"/>
  <c r="FM41" i="18"/>
  <c r="FN41" i="18"/>
  <c r="FO41" i="18"/>
  <c r="FP41" i="18"/>
  <c r="FQ41" i="18"/>
  <c r="FR41" i="18"/>
  <c r="FS41" i="18"/>
  <c r="FT41" i="18"/>
  <c r="FU41" i="18"/>
  <c r="FV41" i="18"/>
  <c r="FW41" i="18"/>
  <c r="FX41" i="18"/>
  <c r="FY41" i="18"/>
  <c r="FZ41" i="18"/>
  <c r="GB41" i="18"/>
  <c r="GC41" i="18"/>
  <c r="GD41" i="18"/>
  <c r="GE41" i="18"/>
  <c r="GF41" i="18"/>
  <c r="GG41" i="18"/>
  <c r="GH41" i="18"/>
  <c r="GI41" i="18"/>
  <c r="GJ41" i="18"/>
  <c r="GK41" i="18"/>
  <c r="GL41" i="18"/>
  <c r="GM41" i="18"/>
  <c r="GN41" i="18"/>
  <c r="GO41" i="18"/>
  <c r="GP41" i="18"/>
  <c r="GQ41" i="18"/>
  <c r="GR41" i="18"/>
  <c r="GS41" i="18"/>
  <c r="GT41" i="18"/>
  <c r="GU41" i="18"/>
  <c r="GV41" i="18"/>
  <c r="GW41" i="18"/>
  <c r="GX41" i="18"/>
  <c r="GY41" i="18"/>
  <c r="GZ41" i="18"/>
  <c r="AJ41" i="18"/>
  <c r="HA41" i="18"/>
  <c r="HB41" i="18"/>
  <c r="AL41" i="18"/>
  <c r="HC41" i="18"/>
  <c r="HD41" i="18"/>
  <c r="AN41" i="18"/>
  <c r="HE41" i="18"/>
  <c r="HF41" i="18"/>
  <c r="HG41" i="18"/>
  <c r="HH41" i="18"/>
  <c r="HI41" i="18"/>
  <c r="HJ41" i="18"/>
  <c r="HK41" i="18"/>
  <c r="AO41" i="18"/>
  <c r="HL41" i="18"/>
  <c r="AP41" i="18"/>
  <c r="HM41" i="18"/>
  <c r="BH41" i="18"/>
  <c r="HN41" i="18"/>
  <c r="F42" i="18"/>
  <c r="BJ42" i="18"/>
  <c r="BK42" i="18"/>
  <c r="BL42" i="18"/>
  <c r="BM42" i="18"/>
  <c r="J42" i="18"/>
  <c r="BN42" i="18"/>
  <c r="L42" i="18"/>
  <c r="BO42" i="18"/>
  <c r="BP42" i="18"/>
  <c r="AC42" i="18"/>
  <c r="BD42" i="18"/>
  <c r="BQ42" i="18"/>
  <c r="BR42" i="18"/>
  <c r="BS42" i="18"/>
  <c r="BT42" i="18"/>
  <c r="BU42" i="18"/>
  <c r="BV42" i="18"/>
  <c r="M42" i="18"/>
  <c r="X42" i="18"/>
  <c r="BW42" i="18"/>
  <c r="N42" i="18"/>
  <c r="GA42" i="18"/>
  <c r="BX42" i="18"/>
  <c r="BY42" i="18"/>
  <c r="BZ42" i="18"/>
  <c r="CA42" i="18"/>
  <c r="K42" i="18"/>
  <c r="CB42" i="18"/>
  <c r="CC42" i="18"/>
  <c r="CD42" i="18"/>
  <c r="CE42" i="18"/>
  <c r="CF42" i="18"/>
  <c r="CG42" i="18"/>
  <c r="CH42" i="18"/>
  <c r="CI42" i="18"/>
  <c r="CJ42" i="18"/>
  <c r="CK42" i="18"/>
  <c r="CL42" i="18"/>
  <c r="CM42" i="18"/>
  <c r="CN42" i="18"/>
  <c r="CO42" i="18"/>
  <c r="O42" i="18"/>
  <c r="CP42" i="18"/>
  <c r="AI42" i="18"/>
  <c r="AK42" i="18"/>
  <c r="AM42" i="18"/>
  <c r="CQ42" i="18"/>
  <c r="CR42" i="18"/>
  <c r="CS42" i="18"/>
  <c r="CT42" i="18"/>
  <c r="CU42" i="18"/>
  <c r="P42" i="18"/>
  <c r="CV42" i="18"/>
  <c r="CW42" i="18"/>
  <c r="CX42" i="18"/>
  <c r="Q42" i="18"/>
  <c r="CY42" i="18"/>
  <c r="CZ42" i="18"/>
  <c r="DA42" i="18"/>
  <c r="DB42" i="18"/>
  <c r="R42" i="18"/>
  <c r="DC42" i="18"/>
  <c r="DD42" i="18"/>
  <c r="DE42" i="18"/>
  <c r="DF42" i="18"/>
  <c r="S42" i="18"/>
  <c r="DG42" i="18"/>
  <c r="DH42" i="18"/>
  <c r="DI42" i="18"/>
  <c r="DJ42" i="18"/>
  <c r="DK42" i="18"/>
  <c r="DL42" i="18"/>
  <c r="DM42" i="18"/>
  <c r="DN42" i="18"/>
  <c r="T42" i="18"/>
  <c r="DO42" i="18"/>
  <c r="DP42" i="18"/>
  <c r="DQ42" i="18"/>
  <c r="DR42" i="18"/>
  <c r="DS42" i="18"/>
  <c r="DT42" i="18"/>
  <c r="DU42" i="18"/>
  <c r="DV42" i="18"/>
  <c r="U42" i="18"/>
  <c r="DW42" i="18"/>
  <c r="DX42" i="18"/>
  <c r="DY42" i="18"/>
  <c r="DZ42" i="18"/>
  <c r="EA42" i="18"/>
  <c r="EB42" i="18"/>
  <c r="EC42" i="18"/>
  <c r="ED42" i="18"/>
  <c r="EE42" i="18"/>
  <c r="V42" i="18"/>
  <c r="EF42" i="18"/>
  <c r="EG42" i="18"/>
  <c r="EH42" i="18"/>
  <c r="EI42" i="18"/>
  <c r="EJ42" i="18"/>
  <c r="EK42" i="18"/>
  <c r="EL42" i="18"/>
  <c r="EM42" i="18"/>
  <c r="EN42" i="18"/>
  <c r="EO42" i="18"/>
  <c r="EP42" i="18"/>
  <c r="EQ42" i="18"/>
  <c r="ER42" i="18"/>
  <c r="ES42" i="18"/>
  <c r="ET42" i="18"/>
  <c r="EU42" i="18"/>
  <c r="EV42" i="18"/>
  <c r="EW42" i="18"/>
  <c r="EX42" i="18"/>
  <c r="Y42" i="18"/>
  <c r="Z42" i="18"/>
  <c r="AA42" i="18"/>
  <c r="AB42" i="18"/>
  <c r="EY42" i="18"/>
  <c r="EZ42" i="18"/>
  <c r="FA42" i="18"/>
  <c r="FB42" i="18"/>
  <c r="FC42" i="18"/>
  <c r="FD42" i="18"/>
  <c r="FE42" i="18"/>
  <c r="FF42" i="18"/>
  <c r="FG42" i="18"/>
  <c r="FH42" i="18"/>
  <c r="FI42" i="18"/>
  <c r="FJ42" i="18"/>
  <c r="FK42" i="18"/>
  <c r="FL42" i="18"/>
  <c r="FM42" i="18"/>
  <c r="FN42" i="18"/>
  <c r="FO42" i="18"/>
  <c r="FP42" i="18"/>
  <c r="FQ42" i="18"/>
  <c r="FR42" i="18"/>
  <c r="FS42" i="18"/>
  <c r="FT42" i="18"/>
  <c r="FU42" i="18"/>
  <c r="FV42" i="18"/>
  <c r="FW42" i="18"/>
  <c r="FX42" i="18"/>
  <c r="FY42" i="18"/>
  <c r="FZ42" i="18"/>
  <c r="GB42" i="18"/>
  <c r="GC42" i="18"/>
  <c r="GD42" i="18"/>
  <c r="GE42" i="18"/>
  <c r="GF42" i="18"/>
  <c r="GG42" i="18"/>
  <c r="GH42" i="18"/>
  <c r="GI42" i="18"/>
  <c r="GJ42" i="18"/>
  <c r="GK42" i="18"/>
  <c r="GL42" i="18"/>
  <c r="GM42" i="18"/>
  <c r="GN42" i="18"/>
  <c r="GO42" i="18"/>
  <c r="GP42" i="18"/>
  <c r="GQ42" i="18"/>
  <c r="GR42" i="18"/>
  <c r="GS42" i="18"/>
  <c r="GT42" i="18"/>
  <c r="GU42" i="18"/>
  <c r="GV42" i="18"/>
  <c r="GW42" i="18"/>
  <c r="GX42" i="18"/>
  <c r="GY42" i="18"/>
  <c r="GZ42" i="18"/>
  <c r="AJ42" i="18"/>
  <c r="HA42" i="18"/>
  <c r="HB42" i="18"/>
  <c r="AL42" i="18"/>
  <c r="HC42" i="18"/>
  <c r="HD42" i="18"/>
  <c r="AN42" i="18"/>
  <c r="HE42" i="18"/>
  <c r="HF42" i="18"/>
  <c r="HG42" i="18"/>
  <c r="HH42" i="18"/>
  <c r="HI42" i="18"/>
  <c r="HJ42" i="18"/>
  <c r="HK42" i="18"/>
  <c r="AO42" i="18"/>
  <c r="HL42" i="18"/>
  <c r="AP42" i="18"/>
  <c r="HM42" i="18"/>
  <c r="BH42" i="18"/>
  <c r="HN42" i="18"/>
  <c r="F43" i="18"/>
  <c r="BJ43" i="18"/>
  <c r="BK43" i="18"/>
  <c r="BL43" i="18"/>
  <c r="BM43" i="18"/>
  <c r="J43" i="18"/>
  <c r="BN43" i="18"/>
  <c r="L43" i="18"/>
  <c r="BO43" i="18"/>
  <c r="BP43" i="18"/>
  <c r="AC43" i="18"/>
  <c r="BD43" i="18"/>
  <c r="BQ43" i="18"/>
  <c r="BR43" i="18"/>
  <c r="BS43" i="18"/>
  <c r="BT43" i="18"/>
  <c r="BU43" i="18"/>
  <c r="BV43" i="18"/>
  <c r="M43" i="18"/>
  <c r="X43" i="18"/>
  <c r="BW43" i="18"/>
  <c r="N43" i="18"/>
  <c r="GA43" i="18"/>
  <c r="BX43" i="18"/>
  <c r="BY43" i="18"/>
  <c r="BZ43" i="18"/>
  <c r="CA43" i="18"/>
  <c r="K43" i="18"/>
  <c r="CB43" i="18"/>
  <c r="CC43" i="18"/>
  <c r="CD43" i="18"/>
  <c r="CE43" i="18"/>
  <c r="CF43" i="18"/>
  <c r="CG43" i="18"/>
  <c r="CH43" i="18"/>
  <c r="CI43" i="18"/>
  <c r="CJ43" i="18"/>
  <c r="CK43" i="18"/>
  <c r="CL43" i="18"/>
  <c r="CM43" i="18"/>
  <c r="CN43" i="18"/>
  <c r="CO43" i="18"/>
  <c r="O43" i="18"/>
  <c r="CP43" i="18"/>
  <c r="AI43" i="18"/>
  <c r="AK43" i="18"/>
  <c r="AM43" i="18"/>
  <c r="CQ43" i="18"/>
  <c r="CR43" i="18"/>
  <c r="CS43" i="18"/>
  <c r="CT43" i="18"/>
  <c r="CU43" i="18"/>
  <c r="P43" i="18"/>
  <c r="CV43" i="18"/>
  <c r="CW43" i="18"/>
  <c r="CX43" i="18"/>
  <c r="Q43" i="18"/>
  <c r="CY43" i="18"/>
  <c r="CZ43" i="18"/>
  <c r="DA43" i="18"/>
  <c r="DB43" i="18"/>
  <c r="R43" i="18"/>
  <c r="DC43" i="18"/>
  <c r="DD43" i="18"/>
  <c r="DE43" i="18"/>
  <c r="DF43" i="18"/>
  <c r="S43" i="18"/>
  <c r="DG43" i="18"/>
  <c r="DH43" i="18"/>
  <c r="DI43" i="18"/>
  <c r="DJ43" i="18"/>
  <c r="DK43" i="18"/>
  <c r="DL43" i="18"/>
  <c r="DM43" i="18"/>
  <c r="DN43" i="18"/>
  <c r="T43" i="18"/>
  <c r="DO43" i="18"/>
  <c r="DP43" i="18"/>
  <c r="DQ43" i="18"/>
  <c r="DR43" i="18"/>
  <c r="DS43" i="18"/>
  <c r="DT43" i="18"/>
  <c r="DU43" i="18"/>
  <c r="DV43" i="18"/>
  <c r="U43" i="18"/>
  <c r="DW43" i="18"/>
  <c r="DX43" i="18"/>
  <c r="DY43" i="18"/>
  <c r="DZ43" i="18"/>
  <c r="EA43" i="18"/>
  <c r="EB43" i="18"/>
  <c r="EC43" i="18"/>
  <c r="ED43" i="18"/>
  <c r="EE43" i="18"/>
  <c r="V43" i="18"/>
  <c r="EF43" i="18"/>
  <c r="EG43" i="18"/>
  <c r="EH43" i="18"/>
  <c r="EI43" i="18"/>
  <c r="EJ43" i="18"/>
  <c r="EK43" i="18"/>
  <c r="EL43" i="18"/>
  <c r="EM43" i="18"/>
  <c r="EN43" i="18"/>
  <c r="EO43" i="18"/>
  <c r="EP43" i="18"/>
  <c r="EQ43" i="18"/>
  <c r="ER43" i="18"/>
  <c r="ES43" i="18"/>
  <c r="ET43" i="18"/>
  <c r="EU43" i="18"/>
  <c r="EV43" i="18"/>
  <c r="EW43" i="18"/>
  <c r="EX43" i="18"/>
  <c r="Y43" i="18"/>
  <c r="Z43" i="18"/>
  <c r="AA43" i="18"/>
  <c r="AB43" i="18"/>
  <c r="EY43" i="18"/>
  <c r="EZ43" i="18"/>
  <c r="FA43" i="18"/>
  <c r="FB43" i="18"/>
  <c r="FC43" i="18"/>
  <c r="FD43" i="18"/>
  <c r="FE43" i="18"/>
  <c r="FF43" i="18"/>
  <c r="FG43" i="18"/>
  <c r="FH43" i="18"/>
  <c r="FI43" i="18"/>
  <c r="FJ43" i="18"/>
  <c r="FK43" i="18"/>
  <c r="FL43" i="18"/>
  <c r="FM43" i="18"/>
  <c r="FN43" i="18"/>
  <c r="FO43" i="18"/>
  <c r="FP43" i="18"/>
  <c r="FQ43" i="18"/>
  <c r="FR43" i="18"/>
  <c r="FS43" i="18"/>
  <c r="FT43" i="18"/>
  <c r="FU43" i="18"/>
  <c r="FV43" i="18"/>
  <c r="FW43" i="18"/>
  <c r="FX43" i="18"/>
  <c r="FY43" i="18"/>
  <c r="FZ43" i="18"/>
  <c r="GB43" i="18"/>
  <c r="GC43" i="18"/>
  <c r="GD43" i="18"/>
  <c r="GE43" i="18"/>
  <c r="GF43" i="18"/>
  <c r="GG43" i="18"/>
  <c r="GH43" i="18"/>
  <c r="GI43" i="18"/>
  <c r="GJ43" i="18"/>
  <c r="GK43" i="18"/>
  <c r="GL43" i="18"/>
  <c r="GM43" i="18"/>
  <c r="GN43" i="18"/>
  <c r="GO43" i="18"/>
  <c r="GP43" i="18"/>
  <c r="GQ43" i="18"/>
  <c r="GR43" i="18"/>
  <c r="GS43" i="18"/>
  <c r="GT43" i="18"/>
  <c r="GU43" i="18"/>
  <c r="GV43" i="18"/>
  <c r="GW43" i="18"/>
  <c r="GX43" i="18"/>
  <c r="GY43" i="18"/>
  <c r="GZ43" i="18"/>
  <c r="AJ43" i="18"/>
  <c r="HA43" i="18"/>
  <c r="HB43" i="18"/>
  <c r="AL43" i="18"/>
  <c r="HC43" i="18"/>
  <c r="HD43" i="18"/>
  <c r="AN43" i="18"/>
  <c r="HE43" i="18"/>
  <c r="HF43" i="18"/>
  <c r="HG43" i="18"/>
  <c r="HH43" i="18"/>
  <c r="HI43" i="18"/>
  <c r="HJ43" i="18"/>
  <c r="HK43" i="18"/>
  <c r="AO43" i="18"/>
  <c r="HL43" i="18"/>
  <c r="AP43" i="18"/>
  <c r="HM43" i="18"/>
  <c r="BH43" i="18"/>
  <c r="HN43" i="18"/>
  <c r="F44" i="18"/>
  <c r="BJ44" i="18"/>
  <c r="BK44" i="18"/>
  <c r="BL44" i="18"/>
  <c r="BM44" i="18"/>
  <c r="J44" i="18"/>
  <c r="BN44" i="18"/>
  <c r="L44" i="18"/>
  <c r="BO44" i="18"/>
  <c r="BP44" i="18"/>
  <c r="AC44" i="18"/>
  <c r="BD44" i="18"/>
  <c r="BQ44" i="18"/>
  <c r="BR44" i="18"/>
  <c r="BS44" i="18"/>
  <c r="BT44" i="18"/>
  <c r="BU44" i="18"/>
  <c r="BV44" i="18"/>
  <c r="M44" i="18"/>
  <c r="X44" i="18"/>
  <c r="BW44" i="18"/>
  <c r="N44" i="18"/>
  <c r="GA44" i="18"/>
  <c r="BX44" i="18"/>
  <c r="BY44" i="18"/>
  <c r="BZ44" i="18"/>
  <c r="CA44" i="18"/>
  <c r="K44" i="18"/>
  <c r="CB44" i="18"/>
  <c r="CC44" i="18"/>
  <c r="CD44" i="18"/>
  <c r="CE44" i="18"/>
  <c r="CF44" i="18"/>
  <c r="CG44" i="18"/>
  <c r="CH44" i="18"/>
  <c r="CI44" i="18"/>
  <c r="CJ44" i="18"/>
  <c r="CK44" i="18"/>
  <c r="CL44" i="18"/>
  <c r="CM44" i="18"/>
  <c r="CN44" i="18"/>
  <c r="CO44" i="18"/>
  <c r="O44" i="18"/>
  <c r="CP44" i="18"/>
  <c r="AI44" i="18"/>
  <c r="AK44" i="18"/>
  <c r="AM44" i="18"/>
  <c r="CQ44" i="18"/>
  <c r="CR44" i="18"/>
  <c r="CS44" i="18"/>
  <c r="CT44" i="18"/>
  <c r="CU44" i="18"/>
  <c r="P44" i="18"/>
  <c r="CV44" i="18"/>
  <c r="CW44" i="18"/>
  <c r="CX44" i="18"/>
  <c r="Q44" i="18"/>
  <c r="CY44" i="18"/>
  <c r="CZ44" i="18"/>
  <c r="DA44" i="18"/>
  <c r="DB44" i="18"/>
  <c r="R44" i="18"/>
  <c r="DC44" i="18"/>
  <c r="DD44" i="18"/>
  <c r="DE44" i="18"/>
  <c r="DF44" i="18"/>
  <c r="S44" i="18"/>
  <c r="DG44" i="18"/>
  <c r="DH44" i="18"/>
  <c r="DI44" i="18"/>
  <c r="DJ44" i="18"/>
  <c r="DK44" i="18"/>
  <c r="DL44" i="18"/>
  <c r="DM44" i="18"/>
  <c r="DN44" i="18"/>
  <c r="T44" i="18"/>
  <c r="DO44" i="18"/>
  <c r="DP44" i="18"/>
  <c r="DQ44" i="18"/>
  <c r="DR44" i="18"/>
  <c r="DS44" i="18"/>
  <c r="DT44" i="18"/>
  <c r="DU44" i="18"/>
  <c r="DV44" i="18"/>
  <c r="U44" i="18"/>
  <c r="DW44" i="18"/>
  <c r="DX44" i="18"/>
  <c r="DY44" i="18"/>
  <c r="DZ44" i="18"/>
  <c r="EA44" i="18"/>
  <c r="EB44" i="18"/>
  <c r="EC44" i="18"/>
  <c r="ED44" i="18"/>
  <c r="EE44" i="18"/>
  <c r="V44" i="18"/>
  <c r="EF44" i="18"/>
  <c r="EG44" i="18"/>
  <c r="EH44" i="18"/>
  <c r="EI44" i="18"/>
  <c r="EJ44" i="18"/>
  <c r="EK44" i="18"/>
  <c r="EL44" i="18"/>
  <c r="EM44" i="18"/>
  <c r="EN44" i="18"/>
  <c r="EO44" i="18"/>
  <c r="EP44" i="18"/>
  <c r="EQ44" i="18"/>
  <c r="ER44" i="18"/>
  <c r="ES44" i="18"/>
  <c r="ET44" i="18"/>
  <c r="EU44" i="18"/>
  <c r="EV44" i="18"/>
  <c r="EW44" i="18"/>
  <c r="EX44" i="18"/>
  <c r="Y44" i="18"/>
  <c r="Z44" i="18"/>
  <c r="AA44" i="18"/>
  <c r="AB44" i="18"/>
  <c r="EY44" i="18"/>
  <c r="EZ44" i="18"/>
  <c r="FA44" i="18"/>
  <c r="FB44" i="18"/>
  <c r="FC44" i="18"/>
  <c r="FD44" i="18"/>
  <c r="FE44" i="18"/>
  <c r="FF44" i="18"/>
  <c r="FG44" i="18"/>
  <c r="FH44" i="18"/>
  <c r="FI44" i="18"/>
  <c r="FJ44" i="18"/>
  <c r="FK44" i="18"/>
  <c r="FL44" i="18"/>
  <c r="FM44" i="18"/>
  <c r="FN44" i="18"/>
  <c r="FO44" i="18"/>
  <c r="FP44" i="18"/>
  <c r="FQ44" i="18"/>
  <c r="FR44" i="18"/>
  <c r="FS44" i="18"/>
  <c r="FT44" i="18"/>
  <c r="FU44" i="18"/>
  <c r="FV44" i="18"/>
  <c r="FW44" i="18"/>
  <c r="FX44" i="18"/>
  <c r="FY44" i="18"/>
  <c r="FZ44" i="18"/>
  <c r="GB44" i="18"/>
  <c r="GC44" i="18"/>
  <c r="GD44" i="18"/>
  <c r="GE44" i="18"/>
  <c r="GF44" i="18"/>
  <c r="GG44" i="18"/>
  <c r="GH44" i="18"/>
  <c r="GI44" i="18"/>
  <c r="GJ44" i="18"/>
  <c r="GK44" i="18"/>
  <c r="GL44" i="18"/>
  <c r="GM44" i="18"/>
  <c r="GN44" i="18"/>
  <c r="GO44" i="18"/>
  <c r="GP44" i="18"/>
  <c r="GQ44" i="18"/>
  <c r="GR44" i="18"/>
  <c r="GS44" i="18"/>
  <c r="GT44" i="18"/>
  <c r="GU44" i="18"/>
  <c r="GV44" i="18"/>
  <c r="GW44" i="18"/>
  <c r="GX44" i="18"/>
  <c r="GY44" i="18"/>
  <c r="GZ44" i="18"/>
  <c r="AJ44" i="18"/>
  <c r="HA44" i="18"/>
  <c r="HB44" i="18"/>
  <c r="AL44" i="18"/>
  <c r="HC44" i="18"/>
  <c r="HD44" i="18"/>
  <c r="AN44" i="18"/>
  <c r="HE44" i="18"/>
  <c r="HF44" i="18"/>
  <c r="HG44" i="18"/>
  <c r="HH44" i="18"/>
  <c r="HI44" i="18"/>
  <c r="HJ44" i="18"/>
  <c r="HK44" i="18"/>
  <c r="AO44" i="18"/>
  <c r="HL44" i="18"/>
  <c r="AP44" i="18"/>
  <c r="HM44" i="18"/>
  <c r="BH44" i="18"/>
  <c r="HN44" i="18"/>
  <c r="F45" i="18"/>
  <c r="BJ45" i="18"/>
  <c r="BK45" i="18"/>
  <c r="BL45" i="18"/>
  <c r="BM45" i="18"/>
  <c r="J45" i="18"/>
  <c r="BN45" i="18"/>
  <c r="L45" i="18"/>
  <c r="BO45" i="18"/>
  <c r="BP45" i="18"/>
  <c r="AC45" i="18"/>
  <c r="BD45" i="18"/>
  <c r="BQ45" i="18"/>
  <c r="BR45" i="18"/>
  <c r="BS45" i="18"/>
  <c r="BT45" i="18"/>
  <c r="BU45" i="18"/>
  <c r="BV45" i="18"/>
  <c r="M45" i="18"/>
  <c r="X45" i="18"/>
  <c r="BW45" i="18"/>
  <c r="N45" i="18"/>
  <c r="GA45" i="18"/>
  <c r="BX45" i="18" s="1"/>
  <c r="BY45" i="18"/>
  <c r="BZ45" i="18"/>
  <c r="CA45" i="18"/>
  <c r="K45" i="18"/>
  <c r="CB45" i="18"/>
  <c r="CC45" i="18"/>
  <c r="CD45" i="18"/>
  <c r="CE45" i="18"/>
  <c r="CF45" i="18"/>
  <c r="CG45" i="18"/>
  <c r="CH45" i="18"/>
  <c r="CI45" i="18"/>
  <c r="CJ45" i="18"/>
  <c r="CK45" i="18"/>
  <c r="CL45" i="18"/>
  <c r="CM45" i="18"/>
  <c r="CN45" i="18"/>
  <c r="CO45" i="18"/>
  <c r="O45" i="18"/>
  <c r="CP45" i="18"/>
  <c r="AI45" i="18"/>
  <c r="AK45" i="18"/>
  <c r="AM45" i="18"/>
  <c r="CQ45" i="18"/>
  <c r="CR45" i="18"/>
  <c r="CS45" i="18"/>
  <c r="CT45" i="18"/>
  <c r="CU45" i="18"/>
  <c r="P45" i="18"/>
  <c r="CV45" i="18"/>
  <c r="CW45" i="18"/>
  <c r="CX45" i="18"/>
  <c r="Q45" i="18"/>
  <c r="CY45" i="18"/>
  <c r="CZ45" i="18"/>
  <c r="DA45" i="18"/>
  <c r="DB45" i="18"/>
  <c r="R45" i="18"/>
  <c r="DC45" i="18"/>
  <c r="DD45" i="18"/>
  <c r="DE45" i="18"/>
  <c r="DF45" i="18"/>
  <c r="S45" i="18"/>
  <c r="DG45" i="18"/>
  <c r="DH45" i="18"/>
  <c r="DI45" i="18"/>
  <c r="DJ45" i="18"/>
  <c r="DK45" i="18"/>
  <c r="DL45" i="18"/>
  <c r="DM45" i="18"/>
  <c r="DN45" i="18"/>
  <c r="T45" i="18"/>
  <c r="DO45" i="18"/>
  <c r="DP45" i="18"/>
  <c r="DQ45" i="18"/>
  <c r="DR45" i="18"/>
  <c r="DS45" i="18"/>
  <c r="DT45" i="18"/>
  <c r="DU45" i="18"/>
  <c r="DV45" i="18"/>
  <c r="U45" i="18"/>
  <c r="DW45" i="18"/>
  <c r="DX45" i="18"/>
  <c r="DY45" i="18"/>
  <c r="DZ45" i="18"/>
  <c r="EA45" i="18"/>
  <c r="EB45" i="18"/>
  <c r="EC45" i="18"/>
  <c r="ED45" i="18"/>
  <c r="EE45" i="18"/>
  <c r="V45" i="18"/>
  <c r="EF45" i="18"/>
  <c r="EG45" i="18"/>
  <c r="EH45" i="18"/>
  <c r="EI45" i="18"/>
  <c r="EJ45" i="18"/>
  <c r="EK45" i="18"/>
  <c r="EL45" i="18"/>
  <c r="EM45" i="18"/>
  <c r="EN45" i="18"/>
  <c r="EO45" i="18"/>
  <c r="EP45" i="18"/>
  <c r="EQ45" i="18"/>
  <c r="ER45" i="18"/>
  <c r="ES45" i="18"/>
  <c r="ET45" i="18"/>
  <c r="EU45" i="18"/>
  <c r="EV45" i="18"/>
  <c r="EW45" i="18"/>
  <c r="EX45" i="18"/>
  <c r="Y45" i="18"/>
  <c r="Z45" i="18"/>
  <c r="AA45" i="18"/>
  <c r="AB45" i="18"/>
  <c r="EY45" i="18"/>
  <c r="EZ45" i="18"/>
  <c r="FA45" i="18"/>
  <c r="FB45" i="18"/>
  <c r="FC45" i="18"/>
  <c r="FD45" i="18"/>
  <c r="FE45" i="18"/>
  <c r="FF45" i="18"/>
  <c r="FG45" i="18"/>
  <c r="FH45" i="18"/>
  <c r="FI45" i="18"/>
  <c r="FJ45" i="18"/>
  <c r="FK45" i="18"/>
  <c r="FL45" i="18"/>
  <c r="FM45" i="18"/>
  <c r="FN45" i="18"/>
  <c r="FO45" i="18"/>
  <c r="FP45" i="18"/>
  <c r="FQ45" i="18"/>
  <c r="FR45" i="18"/>
  <c r="FS45" i="18"/>
  <c r="FT45" i="18"/>
  <c r="FU45" i="18"/>
  <c r="FV45" i="18"/>
  <c r="FW45" i="18"/>
  <c r="FX45" i="18"/>
  <c r="FY45" i="18"/>
  <c r="FZ45" i="18"/>
  <c r="GB45" i="18"/>
  <c r="GC45" i="18"/>
  <c r="GD45" i="18"/>
  <c r="GE45" i="18"/>
  <c r="GF45" i="18"/>
  <c r="GG45" i="18"/>
  <c r="GH45" i="18"/>
  <c r="GI45" i="18"/>
  <c r="GJ45" i="18"/>
  <c r="GK45" i="18"/>
  <c r="GL45" i="18"/>
  <c r="GM45" i="18"/>
  <c r="GN45" i="18"/>
  <c r="GO45" i="18"/>
  <c r="GP45" i="18"/>
  <c r="GQ45" i="18"/>
  <c r="GR45" i="18"/>
  <c r="GS45" i="18"/>
  <c r="GT45" i="18"/>
  <c r="GU45" i="18"/>
  <c r="GV45" i="18"/>
  <c r="GW45" i="18"/>
  <c r="GX45" i="18"/>
  <c r="GY45" i="18"/>
  <c r="GZ45" i="18"/>
  <c r="AJ45" i="18"/>
  <c r="HA45" i="18"/>
  <c r="HB45" i="18"/>
  <c r="AL45" i="18"/>
  <c r="HC45" i="18"/>
  <c r="HD45" i="18"/>
  <c r="AN45" i="18"/>
  <c r="HE45" i="18"/>
  <c r="HF45" i="18"/>
  <c r="HG45" i="18"/>
  <c r="HH45" i="18"/>
  <c r="HI45" i="18"/>
  <c r="HJ45" i="18"/>
  <c r="HK45" i="18"/>
  <c r="AO45" i="18"/>
  <c r="HL45" i="18"/>
  <c r="AP45" i="18"/>
  <c r="HM45" i="18"/>
  <c r="BH45" i="18"/>
  <c r="HN45" i="18"/>
  <c r="F46" i="18"/>
  <c r="BJ46" i="18"/>
  <c r="BK46" i="18"/>
  <c r="BL46" i="18"/>
  <c r="BM46" i="18"/>
  <c r="J46" i="18"/>
  <c r="BN46" i="18"/>
  <c r="L46" i="18"/>
  <c r="BO46" i="18"/>
  <c r="BP46" i="18"/>
  <c r="AC46" i="18"/>
  <c r="BD46" i="18"/>
  <c r="BQ46" i="18"/>
  <c r="BR46" i="18"/>
  <c r="BS46" i="18"/>
  <c r="BT46" i="18"/>
  <c r="BU46" i="18"/>
  <c r="BV46" i="18"/>
  <c r="M46" i="18"/>
  <c r="X46" i="18"/>
  <c r="BW46" i="18"/>
  <c r="N46" i="18"/>
  <c r="GA46" i="18"/>
  <c r="BX46" i="18" s="1"/>
  <c r="BY46" i="18"/>
  <c r="BZ46" i="18"/>
  <c r="CA46" i="18"/>
  <c r="K46" i="18"/>
  <c r="CB46" i="18"/>
  <c r="CC46" i="18"/>
  <c r="CD46" i="18"/>
  <c r="CE46" i="18"/>
  <c r="CF46" i="18"/>
  <c r="CG46" i="18"/>
  <c r="CH46" i="18"/>
  <c r="CI46" i="18"/>
  <c r="CJ46" i="18"/>
  <c r="CK46" i="18"/>
  <c r="CL46" i="18"/>
  <c r="CM46" i="18"/>
  <c r="CN46" i="18"/>
  <c r="CO46" i="18"/>
  <c r="O46" i="18"/>
  <c r="CP46" i="18"/>
  <c r="AI46" i="18"/>
  <c r="AK46" i="18"/>
  <c r="AM46" i="18"/>
  <c r="CQ46" i="18"/>
  <c r="CR46" i="18"/>
  <c r="CS46" i="18"/>
  <c r="CT46" i="18"/>
  <c r="CU46" i="18"/>
  <c r="P46" i="18"/>
  <c r="CV46" i="18"/>
  <c r="CW46" i="18"/>
  <c r="CX46" i="18"/>
  <c r="Q46" i="18"/>
  <c r="CY46" i="18"/>
  <c r="CZ46" i="18"/>
  <c r="DA46" i="18"/>
  <c r="DB46" i="18"/>
  <c r="R46" i="18"/>
  <c r="DC46" i="18"/>
  <c r="DD46" i="18"/>
  <c r="DE46" i="18"/>
  <c r="DF46" i="18"/>
  <c r="S46" i="18"/>
  <c r="DG46" i="18"/>
  <c r="DH46" i="18"/>
  <c r="DI46" i="18"/>
  <c r="DJ46" i="18"/>
  <c r="DK46" i="18"/>
  <c r="DL46" i="18"/>
  <c r="DM46" i="18"/>
  <c r="DN46" i="18"/>
  <c r="T46" i="18"/>
  <c r="DO46" i="18"/>
  <c r="DP46" i="18"/>
  <c r="DQ46" i="18"/>
  <c r="DR46" i="18"/>
  <c r="DS46" i="18"/>
  <c r="DT46" i="18"/>
  <c r="DU46" i="18"/>
  <c r="DV46" i="18"/>
  <c r="U46" i="18"/>
  <c r="DW46" i="18"/>
  <c r="DX46" i="18"/>
  <c r="DY46" i="18"/>
  <c r="DZ46" i="18"/>
  <c r="EA46" i="18"/>
  <c r="EB46" i="18"/>
  <c r="EC46" i="18"/>
  <c r="ED46" i="18"/>
  <c r="EE46" i="18"/>
  <c r="V46" i="18"/>
  <c r="EF46" i="18"/>
  <c r="EG46" i="18"/>
  <c r="EH46" i="18"/>
  <c r="EI46" i="18"/>
  <c r="EJ46" i="18"/>
  <c r="EK46" i="18"/>
  <c r="EL46" i="18"/>
  <c r="EM46" i="18"/>
  <c r="EN46" i="18"/>
  <c r="EO46" i="18"/>
  <c r="EP46" i="18"/>
  <c r="EQ46" i="18"/>
  <c r="ER46" i="18"/>
  <c r="ES46" i="18"/>
  <c r="ET46" i="18"/>
  <c r="EU46" i="18"/>
  <c r="EV46" i="18"/>
  <c r="EW46" i="18"/>
  <c r="EX46" i="18"/>
  <c r="Y46" i="18"/>
  <c r="Z46" i="18"/>
  <c r="AA46" i="18"/>
  <c r="AB46" i="18"/>
  <c r="EY46" i="18"/>
  <c r="EZ46" i="18"/>
  <c r="FA46" i="18"/>
  <c r="FB46" i="18"/>
  <c r="FC46" i="18"/>
  <c r="FD46" i="18"/>
  <c r="FE46" i="18"/>
  <c r="FF46" i="18"/>
  <c r="FG46" i="18"/>
  <c r="FH46" i="18"/>
  <c r="FI46" i="18"/>
  <c r="FJ46" i="18"/>
  <c r="FK46" i="18"/>
  <c r="FL46" i="18"/>
  <c r="FM46" i="18"/>
  <c r="FN46" i="18"/>
  <c r="FO46" i="18"/>
  <c r="FP46" i="18"/>
  <c r="FQ46" i="18"/>
  <c r="FR46" i="18"/>
  <c r="FS46" i="18"/>
  <c r="FT46" i="18"/>
  <c r="FU46" i="18"/>
  <c r="FV46" i="18"/>
  <c r="FW46" i="18"/>
  <c r="FX46" i="18"/>
  <c r="FY46" i="18"/>
  <c r="FZ46" i="18"/>
  <c r="GB46" i="18"/>
  <c r="GC46" i="18"/>
  <c r="GD46" i="18"/>
  <c r="GE46" i="18"/>
  <c r="GF46" i="18"/>
  <c r="GG46" i="18"/>
  <c r="GH46" i="18"/>
  <c r="GI46" i="18"/>
  <c r="GJ46" i="18"/>
  <c r="GK46" i="18"/>
  <c r="GL46" i="18"/>
  <c r="GM46" i="18"/>
  <c r="GN46" i="18"/>
  <c r="GO46" i="18"/>
  <c r="GP46" i="18"/>
  <c r="GQ46" i="18"/>
  <c r="GR46" i="18"/>
  <c r="GS46" i="18"/>
  <c r="GT46" i="18"/>
  <c r="GU46" i="18"/>
  <c r="GV46" i="18"/>
  <c r="GW46" i="18"/>
  <c r="GX46" i="18"/>
  <c r="GY46" i="18"/>
  <c r="GZ46" i="18"/>
  <c r="AJ46" i="18"/>
  <c r="HA46" i="18"/>
  <c r="HB46" i="18"/>
  <c r="AL46" i="18"/>
  <c r="HC46" i="18"/>
  <c r="HD46" i="18"/>
  <c r="AN46" i="18"/>
  <c r="HE46" i="18"/>
  <c r="HF46" i="18"/>
  <c r="HG46" i="18"/>
  <c r="HH46" i="18"/>
  <c r="HI46" i="18"/>
  <c r="HJ46" i="18"/>
  <c r="HK46" i="18"/>
  <c r="AO46" i="18"/>
  <c r="HL46" i="18"/>
  <c r="AP46" i="18"/>
  <c r="HM46" i="18"/>
  <c r="BH46" i="18"/>
  <c r="HN46" i="18"/>
  <c r="F47" i="18"/>
  <c r="BJ47" i="18"/>
  <c r="BK47" i="18"/>
  <c r="BL47" i="18"/>
  <c r="BM47" i="18"/>
  <c r="J47" i="18"/>
  <c r="BN47" i="18"/>
  <c r="L47" i="18"/>
  <c r="BO47" i="18"/>
  <c r="BP47" i="18"/>
  <c r="AC47" i="18"/>
  <c r="BD47" i="18"/>
  <c r="BQ47" i="18"/>
  <c r="BR47" i="18"/>
  <c r="BS47" i="18"/>
  <c r="BT47" i="18"/>
  <c r="BU47" i="18"/>
  <c r="BV47" i="18"/>
  <c r="M47" i="18"/>
  <c r="X47" i="18"/>
  <c r="BW47" i="18"/>
  <c r="N47" i="18"/>
  <c r="GA47" i="18"/>
  <c r="BX47" i="18"/>
  <c r="BY47" i="18"/>
  <c r="BZ47" i="18"/>
  <c r="CA47" i="18"/>
  <c r="K47" i="18"/>
  <c r="CB47" i="18"/>
  <c r="CC47" i="18"/>
  <c r="CD47" i="18"/>
  <c r="CE47" i="18"/>
  <c r="CF47" i="18"/>
  <c r="CG47" i="18"/>
  <c r="CH47" i="18"/>
  <c r="CI47" i="18"/>
  <c r="CJ47" i="18"/>
  <c r="CK47" i="18"/>
  <c r="CL47" i="18"/>
  <c r="CM47" i="18"/>
  <c r="CN47" i="18"/>
  <c r="CO47" i="18"/>
  <c r="O47" i="18"/>
  <c r="CP47" i="18"/>
  <c r="AI47" i="18"/>
  <c r="AK47" i="18"/>
  <c r="AM47" i="18"/>
  <c r="CQ47" i="18"/>
  <c r="CR47" i="18"/>
  <c r="CS47" i="18"/>
  <c r="CT47" i="18"/>
  <c r="CU47" i="18"/>
  <c r="P47" i="18"/>
  <c r="CV47" i="18"/>
  <c r="CW47" i="18"/>
  <c r="CX47" i="18"/>
  <c r="Q47" i="18"/>
  <c r="CY47" i="18"/>
  <c r="CZ47" i="18"/>
  <c r="DA47" i="18"/>
  <c r="DB47" i="18"/>
  <c r="R47" i="18"/>
  <c r="DC47" i="18"/>
  <c r="DD47" i="18"/>
  <c r="DE47" i="18"/>
  <c r="DF47" i="18"/>
  <c r="S47" i="18"/>
  <c r="DG47" i="18"/>
  <c r="DH47" i="18"/>
  <c r="DI47" i="18"/>
  <c r="DJ47" i="18"/>
  <c r="DK47" i="18"/>
  <c r="DL47" i="18"/>
  <c r="DM47" i="18"/>
  <c r="DN47" i="18"/>
  <c r="T47" i="18"/>
  <c r="DO47" i="18"/>
  <c r="DP47" i="18"/>
  <c r="DQ47" i="18"/>
  <c r="DR47" i="18"/>
  <c r="DS47" i="18"/>
  <c r="DT47" i="18"/>
  <c r="DU47" i="18"/>
  <c r="DV47" i="18"/>
  <c r="U47" i="18"/>
  <c r="DW47" i="18"/>
  <c r="DX47" i="18"/>
  <c r="DY47" i="18"/>
  <c r="DZ47" i="18"/>
  <c r="EA47" i="18"/>
  <c r="EB47" i="18"/>
  <c r="EC47" i="18"/>
  <c r="ED47" i="18"/>
  <c r="EE47" i="18"/>
  <c r="V47" i="18"/>
  <c r="EF47" i="18"/>
  <c r="EG47" i="18"/>
  <c r="EH47" i="18"/>
  <c r="EI47" i="18"/>
  <c r="EJ47" i="18"/>
  <c r="EK47" i="18"/>
  <c r="EL47" i="18"/>
  <c r="EM47" i="18"/>
  <c r="EN47" i="18"/>
  <c r="EO47" i="18"/>
  <c r="EP47" i="18"/>
  <c r="EQ47" i="18"/>
  <c r="ER47" i="18"/>
  <c r="ES47" i="18"/>
  <c r="ET47" i="18"/>
  <c r="EU47" i="18"/>
  <c r="EV47" i="18"/>
  <c r="EW47" i="18"/>
  <c r="EX47" i="18"/>
  <c r="Y47" i="18"/>
  <c r="Z47" i="18"/>
  <c r="AA47" i="18"/>
  <c r="AB47" i="18"/>
  <c r="EY47" i="18"/>
  <c r="EZ47" i="18"/>
  <c r="FA47" i="18"/>
  <c r="FB47" i="18"/>
  <c r="FC47" i="18"/>
  <c r="FD47" i="18"/>
  <c r="FE47" i="18"/>
  <c r="FF47" i="18"/>
  <c r="FG47" i="18"/>
  <c r="FH47" i="18"/>
  <c r="FI47" i="18"/>
  <c r="FJ47" i="18"/>
  <c r="FK47" i="18"/>
  <c r="FL47" i="18"/>
  <c r="FM47" i="18"/>
  <c r="FN47" i="18"/>
  <c r="FO47" i="18"/>
  <c r="FP47" i="18"/>
  <c r="FQ47" i="18"/>
  <c r="FR47" i="18"/>
  <c r="FS47" i="18"/>
  <c r="FT47" i="18"/>
  <c r="FU47" i="18"/>
  <c r="FV47" i="18"/>
  <c r="FW47" i="18"/>
  <c r="FX47" i="18"/>
  <c r="FY47" i="18"/>
  <c r="FZ47" i="18"/>
  <c r="GB47" i="18"/>
  <c r="GC47" i="18"/>
  <c r="GD47" i="18"/>
  <c r="GE47" i="18"/>
  <c r="GF47" i="18"/>
  <c r="GG47" i="18"/>
  <c r="GH47" i="18"/>
  <c r="GI47" i="18"/>
  <c r="GJ47" i="18"/>
  <c r="GK47" i="18"/>
  <c r="GL47" i="18"/>
  <c r="GM47" i="18"/>
  <c r="GN47" i="18"/>
  <c r="GO47" i="18"/>
  <c r="GP47" i="18"/>
  <c r="GQ47" i="18"/>
  <c r="GR47" i="18"/>
  <c r="GS47" i="18"/>
  <c r="GT47" i="18"/>
  <c r="GU47" i="18"/>
  <c r="GV47" i="18"/>
  <c r="GW47" i="18"/>
  <c r="GX47" i="18"/>
  <c r="GY47" i="18"/>
  <c r="GZ47" i="18"/>
  <c r="AJ47" i="18"/>
  <c r="HA47" i="18"/>
  <c r="HB47" i="18"/>
  <c r="AL47" i="18"/>
  <c r="HC47" i="18"/>
  <c r="HD47" i="18"/>
  <c r="AN47" i="18"/>
  <c r="HE47" i="18"/>
  <c r="HF47" i="18"/>
  <c r="HG47" i="18"/>
  <c r="HH47" i="18"/>
  <c r="HI47" i="18"/>
  <c r="HJ47" i="18"/>
  <c r="HK47" i="18"/>
  <c r="AO47" i="18"/>
  <c r="HL47" i="18"/>
  <c r="AP47" i="18"/>
  <c r="HM47" i="18"/>
  <c r="BH47" i="18"/>
  <c r="HN47" i="18"/>
  <c r="F48" i="18"/>
  <c r="BJ48" i="18"/>
  <c r="BK48" i="18"/>
  <c r="BL48" i="18"/>
  <c r="BM48" i="18"/>
  <c r="J48" i="18"/>
  <c r="BN48" i="18"/>
  <c r="L48" i="18"/>
  <c r="BO48" i="18"/>
  <c r="BP48" i="18"/>
  <c r="AC48" i="18"/>
  <c r="BD48" i="18"/>
  <c r="BQ48" i="18"/>
  <c r="BR48" i="18"/>
  <c r="BS48" i="18"/>
  <c r="BT48" i="18"/>
  <c r="BU48" i="18"/>
  <c r="BV48" i="18"/>
  <c r="M48" i="18"/>
  <c r="X48" i="18"/>
  <c r="BW48" i="18"/>
  <c r="N48" i="18"/>
  <c r="GA48" i="18"/>
  <c r="BX48" i="18" s="1"/>
  <c r="BY48" i="18"/>
  <c r="BZ48" i="18"/>
  <c r="CA48" i="18"/>
  <c r="K48" i="18"/>
  <c r="CB48" i="18"/>
  <c r="CC48" i="18"/>
  <c r="CD48" i="18"/>
  <c r="CE48" i="18"/>
  <c r="CF48" i="18"/>
  <c r="CG48" i="18"/>
  <c r="CH48" i="18"/>
  <c r="CI48" i="18"/>
  <c r="CJ48" i="18"/>
  <c r="CK48" i="18"/>
  <c r="CL48" i="18"/>
  <c r="CM48" i="18"/>
  <c r="CN48" i="18"/>
  <c r="CO48" i="18"/>
  <c r="O48" i="18"/>
  <c r="CP48" i="18"/>
  <c r="AI48" i="18"/>
  <c r="AK48" i="18"/>
  <c r="AM48" i="18"/>
  <c r="CQ48" i="18"/>
  <c r="CR48" i="18"/>
  <c r="CS48" i="18"/>
  <c r="CT48" i="18"/>
  <c r="CU48" i="18"/>
  <c r="P48" i="18"/>
  <c r="CV48" i="18"/>
  <c r="CW48" i="18"/>
  <c r="CX48" i="18"/>
  <c r="Q48" i="18"/>
  <c r="CY48" i="18"/>
  <c r="CZ48" i="18"/>
  <c r="DA48" i="18"/>
  <c r="DB48" i="18"/>
  <c r="R48" i="18"/>
  <c r="DC48" i="18"/>
  <c r="DD48" i="18"/>
  <c r="DE48" i="18"/>
  <c r="DF48" i="18"/>
  <c r="S48" i="18"/>
  <c r="DG48" i="18"/>
  <c r="DH48" i="18"/>
  <c r="DI48" i="18"/>
  <c r="DJ48" i="18"/>
  <c r="DK48" i="18"/>
  <c r="DL48" i="18"/>
  <c r="DM48" i="18"/>
  <c r="DN48" i="18"/>
  <c r="T48" i="18"/>
  <c r="DO48" i="18"/>
  <c r="DP48" i="18"/>
  <c r="DQ48" i="18"/>
  <c r="DR48" i="18"/>
  <c r="DS48" i="18"/>
  <c r="DT48" i="18"/>
  <c r="DU48" i="18"/>
  <c r="DV48" i="18"/>
  <c r="U48" i="18"/>
  <c r="DW48" i="18"/>
  <c r="DX48" i="18"/>
  <c r="DY48" i="18"/>
  <c r="DZ48" i="18"/>
  <c r="EA48" i="18"/>
  <c r="EB48" i="18"/>
  <c r="EC48" i="18"/>
  <c r="ED48" i="18"/>
  <c r="EE48" i="18"/>
  <c r="V48" i="18"/>
  <c r="EF48" i="18"/>
  <c r="EG48" i="18"/>
  <c r="EH48" i="18"/>
  <c r="EI48" i="18"/>
  <c r="EJ48" i="18"/>
  <c r="EK48" i="18"/>
  <c r="EL48" i="18"/>
  <c r="EM48" i="18"/>
  <c r="EN48" i="18"/>
  <c r="EO48" i="18"/>
  <c r="EP48" i="18"/>
  <c r="EQ48" i="18"/>
  <c r="ER48" i="18"/>
  <c r="ES48" i="18"/>
  <c r="ET48" i="18"/>
  <c r="EU48" i="18"/>
  <c r="EV48" i="18"/>
  <c r="EW48" i="18"/>
  <c r="EX48" i="18"/>
  <c r="Y48" i="18"/>
  <c r="Z48" i="18"/>
  <c r="AA48" i="18"/>
  <c r="AB48" i="18"/>
  <c r="EY48" i="18"/>
  <c r="EZ48" i="18"/>
  <c r="FA48" i="18"/>
  <c r="FB48" i="18"/>
  <c r="FC48" i="18"/>
  <c r="FD48" i="18"/>
  <c r="FE48" i="18"/>
  <c r="FF48" i="18"/>
  <c r="FG48" i="18"/>
  <c r="FH48" i="18"/>
  <c r="FI48" i="18"/>
  <c r="FJ48" i="18"/>
  <c r="FK48" i="18"/>
  <c r="FL48" i="18"/>
  <c r="FM48" i="18"/>
  <c r="FN48" i="18"/>
  <c r="FO48" i="18"/>
  <c r="FP48" i="18"/>
  <c r="FQ48" i="18"/>
  <c r="FR48" i="18"/>
  <c r="FS48" i="18"/>
  <c r="FT48" i="18"/>
  <c r="FU48" i="18"/>
  <c r="FV48" i="18"/>
  <c r="FW48" i="18"/>
  <c r="FX48" i="18"/>
  <c r="FY48" i="18"/>
  <c r="FZ48" i="18"/>
  <c r="GB48" i="18"/>
  <c r="GC48" i="18"/>
  <c r="GD48" i="18"/>
  <c r="GE48" i="18"/>
  <c r="GF48" i="18"/>
  <c r="GG48" i="18"/>
  <c r="GH48" i="18"/>
  <c r="GI48" i="18"/>
  <c r="GJ48" i="18"/>
  <c r="GK48" i="18"/>
  <c r="GL48" i="18"/>
  <c r="GM48" i="18"/>
  <c r="GN48" i="18"/>
  <c r="GO48" i="18"/>
  <c r="GP48" i="18"/>
  <c r="GQ48" i="18"/>
  <c r="GR48" i="18"/>
  <c r="GS48" i="18"/>
  <c r="GT48" i="18"/>
  <c r="GU48" i="18"/>
  <c r="GV48" i="18"/>
  <c r="GW48" i="18"/>
  <c r="GX48" i="18"/>
  <c r="GY48" i="18"/>
  <c r="GZ48" i="18"/>
  <c r="AJ48" i="18"/>
  <c r="HA48" i="18"/>
  <c r="HB48" i="18"/>
  <c r="AL48" i="18"/>
  <c r="HC48" i="18"/>
  <c r="HD48" i="18"/>
  <c r="AN48" i="18"/>
  <c r="HE48" i="18"/>
  <c r="HF48" i="18"/>
  <c r="HG48" i="18"/>
  <c r="HH48" i="18"/>
  <c r="HI48" i="18"/>
  <c r="HJ48" i="18"/>
  <c r="HK48" i="18"/>
  <c r="AO48" i="18"/>
  <c r="HL48" i="18"/>
  <c r="AP48" i="18"/>
  <c r="HM48" i="18"/>
  <c r="BH48" i="18"/>
  <c r="HN48" i="18"/>
  <c r="F49" i="18"/>
  <c r="BJ49" i="18"/>
  <c r="BK49" i="18"/>
  <c r="BL49" i="18"/>
  <c r="BM49" i="18"/>
  <c r="J49" i="18"/>
  <c r="BN49" i="18"/>
  <c r="L49" i="18"/>
  <c r="BO49" i="18"/>
  <c r="BP49" i="18"/>
  <c r="AC49" i="18"/>
  <c r="BD49" i="18"/>
  <c r="BQ49" i="18"/>
  <c r="BR49" i="18"/>
  <c r="BS49" i="18"/>
  <c r="BT49" i="18"/>
  <c r="BU49" i="18"/>
  <c r="BV49" i="18"/>
  <c r="M49" i="18"/>
  <c r="X49" i="18"/>
  <c r="BW49" i="18"/>
  <c r="N49" i="18"/>
  <c r="GA49" i="18"/>
  <c r="BX49" i="18"/>
  <c r="BY49" i="18"/>
  <c r="BZ49" i="18"/>
  <c r="CA49" i="18"/>
  <c r="K49" i="18"/>
  <c r="CB49" i="18"/>
  <c r="CC49" i="18"/>
  <c r="CD49" i="18"/>
  <c r="CE49" i="18"/>
  <c r="CF49" i="18"/>
  <c r="CG49" i="18"/>
  <c r="CH49" i="18"/>
  <c r="CI49" i="18"/>
  <c r="CJ49" i="18"/>
  <c r="CK49" i="18"/>
  <c r="CL49" i="18"/>
  <c r="CM49" i="18"/>
  <c r="CN49" i="18"/>
  <c r="CO49" i="18"/>
  <c r="O49" i="18"/>
  <c r="CP49" i="18"/>
  <c r="AI49" i="18"/>
  <c r="AK49" i="18"/>
  <c r="AM49" i="18"/>
  <c r="CQ49" i="18"/>
  <c r="CR49" i="18"/>
  <c r="CS49" i="18"/>
  <c r="CT49" i="18"/>
  <c r="CU49" i="18"/>
  <c r="P49" i="18"/>
  <c r="CV49" i="18"/>
  <c r="CW49" i="18"/>
  <c r="CX49" i="18"/>
  <c r="Q49" i="18"/>
  <c r="CY49" i="18"/>
  <c r="CZ49" i="18"/>
  <c r="DA49" i="18"/>
  <c r="DB49" i="18"/>
  <c r="R49" i="18"/>
  <c r="DC49" i="18"/>
  <c r="DD49" i="18"/>
  <c r="DE49" i="18"/>
  <c r="DF49" i="18"/>
  <c r="S49" i="18"/>
  <c r="DG49" i="18"/>
  <c r="DH49" i="18"/>
  <c r="DI49" i="18"/>
  <c r="DJ49" i="18"/>
  <c r="DK49" i="18"/>
  <c r="DL49" i="18"/>
  <c r="DM49" i="18"/>
  <c r="DN49" i="18"/>
  <c r="T49" i="18"/>
  <c r="DO49" i="18"/>
  <c r="DP49" i="18"/>
  <c r="DQ49" i="18"/>
  <c r="DR49" i="18"/>
  <c r="DS49" i="18"/>
  <c r="DT49" i="18"/>
  <c r="DU49" i="18"/>
  <c r="DV49" i="18"/>
  <c r="U49" i="18"/>
  <c r="DW49" i="18"/>
  <c r="DX49" i="18"/>
  <c r="DY49" i="18"/>
  <c r="DZ49" i="18"/>
  <c r="EA49" i="18"/>
  <c r="EB49" i="18"/>
  <c r="EC49" i="18"/>
  <c r="ED49" i="18"/>
  <c r="EE49" i="18"/>
  <c r="V49" i="18"/>
  <c r="EF49" i="18"/>
  <c r="EG49" i="18"/>
  <c r="EH49" i="18"/>
  <c r="EI49" i="18"/>
  <c r="EJ49" i="18"/>
  <c r="EK49" i="18"/>
  <c r="EL49" i="18"/>
  <c r="EM49" i="18"/>
  <c r="EN49" i="18"/>
  <c r="EO49" i="18"/>
  <c r="EP49" i="18"/>
  <c r="EQ49" i="18"/>
  <c r="ER49" i="18"/>
  <c r="ES49" i="18"/>
  <c r="ET49" i="18"/>
  <c r="EU49" i="18"/>
  <c r="EV49" i="18"/>
  <c r="EW49" i="18"/>
  <c r="EX49" i="18"/>
  <c r="Y49" i="18"/>
  <c r="Z49" i="18"/>
  <c r="AA49" i="18"/>
  <c r="AB49" i="18"/>
  <c r="EY49" i="18"/>
  <c r="EZ49" i="18"/>
  <c r="FA49" i="18"/>
  <c r="FB49" i="18"/>
  <c r="FC49" i="18"/>
  <c r="FD49" i="18"/>
  <c r="FE49" i="18"/>
  <c r="FF49" i="18"/>
  <c r="FG49" i="18"/>
  <c r="FH49" i="18"/>
  <c r="FI49" i="18"/>
  <c r="FJ49" i="18"/>
  <c r="FK49" i="18"/>
  <c r="FL49" i="18"/>
  <c r="FM49" i="18"/>
  <c r="FN49" i="18"/>
  <c r="FO49" i="18"/>
  <c r="FP49" i="18"/>
  <c r="FQ49" i="18"/>
  <c r="FR49" i="18"/>
  <c r="FS49" i="18"/>
  <c r="FT49" i="18"/>
  <c r="FU49" i="18"/>
  <c r="FV49" i="18"/>
  <c r="FW49" i="18"/>
  <c r="FX49" i="18"/>
  <c r="FY49" i="18"/>
  <c r="FZ49" i="18"/>
  <c r="GB49" i="18"/>
  <c r="GC49" i="18"/>
  <c r="GD49" i="18"/>
  <c r="GE49" i="18"/>
  <c r="GF49" i="18"/>
  <c r="GG49" i="18"/>
  <c r="GH49" i="18"/>
  <c r="GI49" i="18"/>
  <c r="GJ49" i="18"/>
  <c r="GK49" i="18"/>
  <c r="GL49" i="18"/>
  <c r="GM49" i="18"/>
  <c r="GN49" i="18"/>
  <c r="GO49" i="18"/>
  <c r="GP49" i="18"/>
  <c r="GQ49" i="18"/>
  <c r="GR49" i="18"/>
  <c r="GS49" i="18"/>
  <c r="GT49" i="18"/>
  <c r="GU49" i="18"/>
  <c r="GV49" i="18"/>
  <c r="GW49" i="18"/>
  <c r="GX49" i="18"/>
  <c r="GY49" i="18"/>
  <c r="GZ49" i="18"/>
  <c r="AJ49" i="18"/>
  <c r="HA49" i="18"/>
  <c r="HB49" i="18"/>
  <c r="AL49" i="18"/>
  <c r="HC49" i="18"/>
  <c r="HD49" i="18"/>
  <c r="AN49" i="18"/>
  <c r="HE49" i="18"/>
  <c r="HF49" i="18"/>
  <c r="HG49" i="18"/>
  <c r="HH49" i="18"/>
  <c r="HI49" i="18"/>
  <c r="HJ49" i="18"/>
  <c r="HK49" i="18"/>
  <c r="AO49" i="18"/>
  <c r="HL49" i="18"/>
  <c r="AP49" i="18"/>
  <c r="HM49" i="18"/>
  <c r="BH49" i="18"/>
  <c r="HN49" i="18"/>
  <c r="F50" i="18"/>
  <c r="BJ50" i="18"/>
  <c r="BK50" i="18"/>
  <c r="BL50" i="18"/>
  <c r="BM50" i="18"/>
  <c r="J50" i="18"/>
  <c r="BN50" i="18"/>
  <c r="L50" i="18"/>
  <c r="BO50" i="18"/>
  <c r="BP50" i="18"/>
  <c r="AC50" i="18"/>
  <c r="BD50" i="18"/>
  <c r="BQ50" i="18"/>
  <c r="BR50" i="18"/>
  <c r="BS50" i="18"/>
  <c r="BT50" i="18"/>
  <c r="BU50" i="18"/>
  <c r="BV50" i="18"/>
  <c r="M50" i="18"/>
  <c r="X50" i="18"/>
  <c r="BW50" i="18"/>
  <c r="N50" i="18"/>
  <c r="GA50" i="18"/>
  <c r="BX50" i="18" s="1"/>
  <c r="BY50" i="18"/>
  <c r="BZ50" i="18"/>
  <c r="CA50" i="18"/>
  <c r="K50" i="18"/>
  <c r="CB50" i="18"/>
  <c r="CC50" i="18"/>
  <c r="CD50" i="18"/>
  <c r="CE50" i="18"/>
  <c r="CF50" i="18"/>
  <c r="CG50" i="18"/>
  <c r="CH50" i="18"/>
  <c r="CI50" i="18"/>
  <c r="CJ50" i="18"/>
  <c r="CK50" i="18"/>
  <c r="CL50" i="18"/>
  <c r="CM50" i="18"/>
  <c r="CN50" i="18"/>
  <c r="CO50" i="18"/>
  <c r="O50" i="18"/>
  <c r="CP50" i="18"/>
  <c r="AI50" i="18"/>
  <c r="AK50" i="18"/>
  <c r="AM50" i="18"/>
  <c r="CQ50" i="18"/>
  <c r="CR50" i="18"/>
  <c r="CS50" i="18"/>
  <c r="CT50" i="18"/>
  <c r="CU50" i="18"/>
  <c r="P50" i="18"/>
  <c r="CV50" i="18"/>
  <c r="CW50" i="18"/>
  <c r="CX50" i="18"/>
  <c r="Q50" i="18"/>
  <c r="CY50" i="18"/>
  <c r="CZ50" i="18"/>
  <c r="DA50" i="18"/>
  <c r="DB50" i="18"/>
  <c r="R50" i="18"/>
  <c r="DC50" i="18"/>
  <c r="DD50" i="18"/>
  <c r="DE50" i="18"/>
  <c r="DF50" i="18"/>
  <c r="S50" i="18"/>
  <c r="DG50" i="18"/>
  <c r="DH50" i="18"/>
  <c r="DI50" i="18"/>
  <c r="DJ50" i="18"/>
  <c r="DK50" i="18"/>
  <c r="DL50" i="18"/>
  <c r="DM50" i="18"/>
  <c r="DN50" i="18"/>
  <c r="T50" i="18"/>
  <c r="DO50" i="18"/>
  <c r="DP50" i="18"/>
  <c r="DQ50" i="18"/>
  <c r="DR50" i="18"/>
  <c r="DS50" i="18"/>
  <c r="DT50" i="18"/>
  <c r="DU50" i="18"/>
  <c r="DV50" i="18"/>
  <c r="U50" i="18"/>
  <c r="DW50" i="18"/>
  <c r="DX50" i="18"/>
  <c r="DY50" i="18"/>
  <c r="DZ50" i="18"/>
  <c r="EA50" i="18"/>
  <c r="EB50" i="18"/>
  <c r="EC50" i="18"/>
  <c r="ED50" i="18"/>
  <c r="EE50" i="18"/>
  <c r="V50" i="18"/>
  <c r="EF50" i="18"/>
  <c r="EG50" i="18"/>
  <c r="EH50" i="18"/>
  <c r="EI50" i="18"/>
  <c r="EJ50" i="18"/>
  <c r="EK50" i="18"/>
  <c r="EL50" i="18"/>
  <c r="EM50" i="18"/>
  <c r="EN50" i="18"/>
  <c r="EO50" i="18"/>
  <c r="EP50" i="18"/>
  <c r="EQ50" i="18"/>
  <c r="ER50" i="18"/>
  <c r="ES50" i="18"/>
  <c r="ET50" i="18"/>
  <c r="EU50" i="18"/>
  <c r="EV50" i="18"/>
  <c r="EW50" i="18"/>
  <c r="EX50" i="18"/>
  <c r="Y50" i="18"/>
  <c r="Z50" i="18"/>
  <c r="AA50" i="18"/>
  <c r="AB50" i="18"/>
  <c r="EY50" i="18"/>
  <c r="EZ50" i="18"/>
  <c r="FA50" i="18"/>
  <c r="FB50" i="18"/>
  <c r="FC50" i="18"/>
  <c r="FD50" i="18"/>
  <c r="FE50" i="18"/>
  <c r="FF50" i="18"/>
  <c r="FG50" i="18"/>
  <c r="FH50" i="18"/>
  <c r="FI50" i="18"/>
  <c r="FJ50" i="18"/>
  <c r="FK50" i="18"/>
  <c r="FL50" i="18"/>
  <c r="FM50" i="18"/>
  <c r="FN50" i="18"/>
  <c r="FO50" i="18"/>
  <c r="FP50" i="18"/>
  <c r="FQ50" i="18"/>
  <c r="FR50" i="18"/>
  <c r="FS50" i="18"/>
  <c r="FT50" i="18"/>
  <c r="FU50" i="18"/>
  <c r="FV50" i="18"/>
  <c r="FW50" i="18"/>
  <c r="FX50" i="18"/>
  <c r="FY50" i="18"/>
  <c r="FZ50" i="18"/>
  <c r="GB50" i="18"/>
  <c r="GC50" i="18"/>
  <c r="GD50" i="18"/>
  <c r="GE50" i="18"/>
  <c r="GF50" i="18"/>
  <c r="GG50" i="18"/>
  <c r="GH50" i="18"/>
  <c r="GI50" i="18"/>
  <c r="GJ50" i="18"/>
  <c r="GK50" i="18"/>
  <c r="GL50" i="18"/>
  <c r="GM50" i="18"/>
  <c r="GN50" i="18"/>
  <c r="GO50" i="18"/>
  <c r="GP50" i="18"/>
  <c r="GQ50" i="18"/>
  <c r="GR50" i="18"/>
  <c r="GS50" i="18"/>
  <c r="GT50" i="18"/>
  <c r="GU50" i="18"/>
  <c r="GV50" i="18"/>
  <c r="GW50" i="18"/>
  <c r="GX50" i="18"/>
  <c r="GY50" i="18"/>
  <c r="GZ50" i="18"/>
  <c r="AJ50" i="18"/>
  <c r="HA50" i="18"/>
  <c r="HB50" i="18"/>
  <c r="AL50" i="18"/>
  <c r="HC50" i="18"/>
  <c r="HD50" i="18"/>
  <c r="AN50" i="18"/>
  <c r="HE50" i="18"/>
  <c r="HF50" i="18"/>
  <c r="HG50" i="18"/>
  <c r="HH50" i="18"/>
  <c r="HI50" i="18"/>
  <c r="HJ50" i="18"/>
  <c r="HK50" i="18"/>
  <c r="AO50" i="18"/>
  <c r="HL50" i="18"/>
  <c r="AP50" i="18"/>
  <c r="HM50" i="18"/>
  <c r="BH50" i="18"/>
  <c r="HN50" i="18"/>
  <c r="F51" i="18"/>
  <c r="BJ51" i="18"/>
  <c r="BK51" i="18"/>
  <c r="BL51" i="18"/>
  <c r="BM51" i="18"/>
  <c r="J51" i="18"/>
  <c r="BN51" i="18"/>
  <c r="L51" i="18"/>
  <c r="BO51" i="18"/>
  <c r="BP51" i="18"/>
  <c r="AC51" i="18"/>
  <c r="BD51" i="18"/>
  <c r="BQ51" i="18"/>
  <c r="BR51" i="18"/>
  <c r="BS51" i="18"/>
  <c r="BT51" i="18"/>
  <c r="BU51" i="18"/>
  <c r="BV51" i="18"/>
  <c r="M51" i="18"/>
  <c r="X51" i="18"/>
  <c r="BW51" i="18"/>
  <c r="N51" i="18"/>
  <c r="GA51" i="18"/>
  <c r="BX51" i="18"/>
  <c r="BY51" i="18"/>
  <c r="BZ51" i="18"/>
  <c r="CA51" i="18"/>
  <c r="K51" i="18"/>
  <c r="CB51" i="18"/>
  <c r="CC51" i="18"/>
  <c r="CD51" i="18"/>
  <c r="CE51" i="18"/>
  <c r="CF51" i="18"/>
  <c r="CG51" i="18"/>
  <c r="CH51" i="18"/>
  <c r="CI51" i="18"/>
  <c r="CJ51" i="18"/>
  <c r="CK51" i="18"/>
  <c r="CL51" i="18"/>
  <c r="CM51" i="18"/>
  <c r="CN51" i="18"/>
  <c r="CO51" i="18"/>
  <c r="O51" i="18"/>
  <c r="CP51" i="18"/>
  <c r="AI51" i="18"/>
  <c r="AK51" i="18"/>
  <c r="AM51" i="18"/>
  <c r="CQ51" i="18"/>
  <c r="CR51" i="18"/>
  <c r="CS51" i="18"/>
  <c r="CT51" i="18"/>
  <c r="CU51" i="18"/>
  <c r="P51" i="18"/>
  <c r="CV51" i="18"/>
  <c r="CW51" i="18"/>
  <c r="CX51" i="18"/>
  <c r="Q51" i="18"/>
  <c r="CY51" i="18"/>
  <c r="CZ51" i="18"/>
  <c r="DA51" i="18"/>
  <c r="DB51" i="18"/>
  <c r="R51" i="18"/>
  <c r="DC51" i="18"/>
  <c r="DD51" i="18"/>
  <c r="DE51" i="18"/>
  <c r="DF51" i="18"/>
  <c r="S51" i="18"/>
  <c r="DG51" i="18"/>
  <c r="DH51" i="18"/>
  <c r="DI51" i="18"/>
  <c r="DJ51" i="18"/>
  <c r="DK51" i="18"/>
  <c r="DL51" i="18"/>
  <c r="DM51" i="18"/>
  <c r="DN51" i="18"/>
  <c r="T51" i="18"/>
  <c r="DO51" i="18"/>
  <c r="DP51" i="18"/>
  <c r="DQ51" i="18"/>
  <c r="DR51" i="18"/>
  <c r="DS51" i="18"/>
  <c r="DT51" i="18"/>
  <c r="DU51" i="18"/>
  <c r="DV51" i="18"/>
  <c r="U51" i="18"/>
  <c r="DW51" i="18"/>
  <c r="DX51" i="18"/>
  <c r="DY51" i="18"/>
  <c r="DZ51" i="18"/>
  <c r="EA51" i="18"/>
  <c r="EB51" i="18"/>
  <c r="EC51" i="18"/>
  <c r="ED51" i="18"/>
  <c r="EE51" i="18"/>
  <c r="V51" i="18"/>
  <c r="EF51" i="18"/>
  <c r="EG51" i="18"/>
  <c r="EH51" i="18"/>
  <c r="EI51" i="18"/>
  <c r="EJ51" i="18"/>
  <c r="EK51" i="18"/>
  <c r="EL51" i="18"/>
  <c r="EM51" i="18"/>
  <c r="EN51" i="18"/>
  <c r="EO51" i="18"/>
  <c r="EP51" i="18"/>
  <c r="EQ51" i="18"/>
  <c r="ER51" i="18"/>
  <c r="ES51" i="18"/>
  <c r="ET51" i="18"/>
  <c r="EU51" i="18"/>
  <c r="EV51" i="18"/>
  <c r="EW51" i="18"/>
  <c r="EX51" i="18"/>
  <c r="Y51" i="18"/>
  <c r="Z51" i="18"/>
  <c r="AA51" i="18"/>
  <c r="AB51" i="18"/>
  <c r="EY51" i="18"/>
  <c r="EZ51" i="18"/>
  <c r="FA51" i="18"/>
  <c r="FB51" i="18"/>
  <c r="FC51" i="18"/>
  <c r="FD51" i="18"/>
  <c r="FE51" i="18"/>
  <c r="FF51" i="18"/>
  <c r="FG51" i="18"/>
  <c r="FH51" i="18"/>
  <c r="FI51" i="18"/>
  <c r="FJ51" i="18"/>
  <c r="FK51" i="18"/>
  <c r="FL51" i="18"/>
  <c r="FM51" i="18"/>
  <c r="FN51" i="18"/>
  <c r="FO51" i="18"/>
  <c r="FP51" i="18"/>
  <c r="FQ51" i="18"/>
  <c r="FR51" i="18"/>
  <c r="FS51" i="18"/>
  <c r="FT51" i="18"/>
  <c r="FU51" i="18"/>
  <c r="FV51" i="18"/>
  <c r="FW51" i="18"/>
  <c r="FX51" i="18"/>
  <c r="FY51" i="18"/>
  <c r="FZ51" i="18"/>
  <c r="GB51" i="18"/>
  <c r="GC51" i="18"/>
  <c r="GD51" i="18"/>
  <c r="GE51" i="18"/>
  <c r="GF51" i="18"/>
  <c r="GG51" i="18"/>
  <c r="GH51" i="18"/>
  <c r="GI51" i="18"/>
  <c r="GJ51" i="18"/>
  <c r="GK51" i="18"/>
  <c r="GL51" i="18"/>
  <c r="GM51" i="18"/>
  <c r="GN51" i="18"/>
  <c r="GO51" i="18"/>
  <c r="GP51" i="18"/>
  <c r="GQ51" i="18"/>
  <c r="GR51" i="18"/>
  <c r="GS51" i="18"/>
  <c r="GT51" i="18"/>
  <c r="GU51" i="18"/>
  <c r="GV51" i="18"/>
  <c r="GW51" i="18"/>
  <c r="GX51" i="18"/>
  <c r="GY51" i="18"/>
  <c r="GZ51" i="18"/>
  <c r="AJ51" i="18"/>
  <c r="HA51" i="18"/>
  <c r="HB51" i="18"/>
  <c r="AL51" i="18"/>
  <c r="HC51" i="18"/>
  <c r="HD51" i="18"/>
  <c r="AN51" i="18"/>
  <c r="HE51" i="18"/>
  <c r="HF51" i="18"/>
  <c r="HG51" i="18"/>
  <c r="HH51" i="18"/>
  <c r="HI51" i="18"/>
  <c r="HJ51" i="18"/>
  <c r="HK51" i="18"/>
  <c r="AO51" i="18"/>
  <c r="HL51" i="18"/>
  <c r="AP51" i="18"/>
  <c r="HM51" i="18"/>
  <c r="BH51" i="18"/>
  <c r="HN51" i="18"/>
  <c r="F52" i="18"/>
  <c r="BJ52" i="18"/>
  <c r="BK52" i="18"/>
  <c r="BL52" i="18"/>
  <c r="BM52" i="18"/>
  <c r="J52" i="18"/>
  <c r="BN52" i="18"/>
  <c r="L52" i="18"/>
  <c r="BO52" i="18"/>
  <c r="BP52" i="18"/>
  <c r="AC52" i="18"/>
  <c r="BD52" i="18"/>
  <c r="BQ52" i="18"/>
  <c r="BR52" i="18"/>
  <c r="BS52" i="18"/>
  <c r="BT52" i="18"/>
  <c r="BU52" i="18"/>
  <c r="BV52" i="18"/>
  <c r="M52" i="18"/>
  <c r="X52" i="18"/>
  <c r="BW52" i="18"/>
  <c r="N52" i="18"/>
  <c r="GA52" i="18"/>
  <c r="BX52" i="18"/>
  <c r="BY52" i="18"/>
  <c r="BZ52" i="18"/>
  <c r="CA52" i="18"/>
  <c r="K52" i="18"/>
  <c r="CB52" i="18"/>
  <c r="CC52" i="18"/>
  <c r="CD52" i="18"/>
  <c r="CE52" i="18"/>
  <c r="CF52" i="18"/>
  <c r="CG52" i="18"/>
  <c r="CH52" i="18"/>
  <c r="CI52" i="18"/>
  <c r="CJ52" i="18"/>
  <c r="CK52" i="18"/>
  <c r="CL52" i="18"/>
  <c r="CM52" i="18"/>
  <c r="CN52" i="18"/>
  <c r="CO52" i="18"/>
  <c r="O52" i="18"/>
  <c r="CP52" i="18"/>
  <c r="AI52" i="18"/>
  <c r="AK52" i="18"/>
  <c r="AM52" i="18"/>
  <c r="CQ52" i="18"/>
  <c r="CR52" i="18"/>
  <c r="CS52" i="18"/>
  <c r="CT52" i="18"/>
  <c r="CU52" i="18"/>
  <c r="P52" i="18"/>
  <c r="CV52" i="18"/>
  <c r="CW52" i="18"/>
  <c r="CX52" i="18"/>
  <c r="Q52" i="18"/>
  <c r="CY52" i="18"/>
  <c r="CZ52" i="18"/>
  <c r="DA52" i="18"/>
  <c r="DB52" i="18"/>
  <c r="R52" i="18"/>
  <c r="DC52" i="18"/>
  <c r="DD52" i="18"/>
  <c r="DE52" i="18"/>
  <c r="DF52" i="18"/>
  <c r="S52" i="18"/>
  <c r="DG52" i="18"/>
  <c r="DH52" i="18"/>
  <c r="DI52" i="18"/>
  <c r="DJ52" i="18"/>
  <c r="DK52" i="18"/>
  <c r="DL52" i="18"/>
  <c r="DM52" i="18"/>
  <c r="DN52" i="18"/>
  <c r="T52" i="18"/>
  <c r="DO52" i="18"/>
  <c r="DP52" i="18"/>
  <c r="DQ52" i="18"/>
  <c r="DR52" i="18"/>
  <c r="DS52" i="18"/>
  <c r="DT52" i="18"/>
  <c r="DU52" i="18"/>
  <c r="DV52" i="18"/>
  <c r="U52" i="18"/>
  <c r="DW52" i="18"/>
  <c r="DX52" i="18"/>
  <c r="DY52" i="18"/>
  <c r="DZ52" i="18"/>
  <c r="EA52" i="18"/>
  <c r="EB52" i="18"/>
  <c r="EC52" i="18"/>
  <c r="ED52" i="18"/>
  <c r="EE52" i="18"/>
  <c r="V52" i="18"/>
  <c r="EF52" i="18"/>
  <c r="EG52" i="18"/>
  <c r="EH52" i="18"/>
  <c r="EI52" i="18"/>
  <c r="EJ52" i="18"/>
  <c r="EK52" i="18"/>
  <c r="EL52" i="18"/>
  <c r="EM52" i="18"/>
  <c r="EN52" i="18"/>
  <c r="EO52" i="18"/>
  <c r="EP52" i="18"/>
  <c r="EQ52" i="18"/>
  <c r="ER52" i="18"/>
  <c r="ES52" i="18"/>
  <c r="ET52" i="18"/>
  <c r="EU52" i="18"/>
  <c r="EV52" i="18"/>
  <c r="EW52" i="18"/>
  <c r="EX52" i="18"/>
  <c r="Y52" i="18"/>
  <c r="Z52" i="18"/>
  <c r="AA52" i="18"/>
  <c r="AB52" i="18"/>
  <c r="EY52" i="18"/>
  <c r="EZ52" i="18"/>
  <c r="FA52" i="18"/>
  <c r="FB52" i="18"/>
  <c r="FC52" i="18"/>
  <c r="FD52" i="18"/>
  <c r="FE52" i="18"/>
  <c r="FF52" i="18"/>
  <c r="FG52" i="18"/>
  <c r="FH52" i="18"/>
  <c r="FI52" i="18"/>
  <c r="FJ52" i="18"/>
  <c r="FK52" i="18"/>
  <c r="FL52" i="18"/>
  <c r="FM52" i="18"/>
  <c r="FN52" i="18"/>
  <c r="FO52" i="18"/>
  <c r="FP52" i="18"/>
  <c r="FQ52" i="18"/>
  <c r="FR52" i="18"/>
  <c r="FS52" i="18"/>
  <c r="FT52" i="18"/>
  <c r="FU52" i="18"/>
  <c r="FV52" i="18"/>
  <c r="FW52" i="18"/>
  <c r="FX52" i="18"/>
  <c r="FY52" i="18"/>
  <c r="FZ52" i="18"/>
  <c r="GB52" i="18"/>
  <c r="GC52" i="18"/>
  <c r="GD52" i="18"/>
  <c r="GE52" i="18"/>
  <c r="GF52" i="18"/>
  <c r="GG52" i="18"/>
  <c r="GH52" i="18"/>
  <c r="GI52" i="18"/>
  <c r="GJ52" i="18"/>
  <c r="GK52" i="18"/>
  <c r="GL52" i="18"/>
  <c r="GM52" i="18"/>
  <c r="GN52" i="18"/>
  <c r="GO52" i="18"/>
  <c r="GP52" i="18"/>
  <c r="GQ52" i="18"/>
  <c r="GR52" i="18"/>
  <c r="GS52" i="18"/>
  <c r="GT52" i="18"/>
  <c r="GU52" i="18"/>
  <c r="GV52" i="18"/>
  <c r="GW52" i="18"/>
  <c r="GX52" i="18"/>
  <c r="GY52" i="18"/>
  <c r="GZ52" i="18"/>
  <c r="AJ52" i="18"/>
  <c r="HA52" i="18"/>
  <c r="HB52" i="18"/>
  <c r="AL52" i="18"/>
  <c r="HC52" i="18"/>
  <c r="HD52" i="18"/>
  <c r="AN52" i="18"/>
  <c r="HE52" i="18"/>
  <c r="HF52" i="18"/>
  <c r="HG52" i="18"/>
  <c r="HH52" i="18"/>
  <c r="HI52" i="18"/>
  <c r="HJ52" i="18"/>
  <c r="HK52" i="18"/>
  <c r="AO52" i="18"/>
  <c r="HL52" i="18"/>
  <c r="AP52" i="18"/>
  <c r="HM52" i="18"/>
  <c r="BH52" i="18"/>
  <c r="HN52" i="18"/>
  <c r="F53" i="18"/>
  <c r="BJ53" i="18"/>
  <c r="BK53" i="18"/>
  <c r="BL53" i="18"/>
  <c r="BM53" i="18"/>
  <c r="J53" i="18"/>
  <c r="BN53" i="18"/>
  <c r="L53" i="18"/>
  <c r="BO53" i="18"/>
  <c r="BP53" i="18"/>
  <c r="AC53" i="18"/>
  <c r="BD53" i="18"/>
  <c r="BQ53" i="18"/>
  <c r="BR53" i="18"/>
  <c r="BS53" i="18"/>
  <c r="BT53" i="18"/>
  <c r="BU53" i="18"/>
  <c r="BV53" i="18"/>
  <c r="M53" i="18"/>
  <c r="X53" i="18"/>
  <c r="BW53" i="18"/>
  <c r="N53" i="18"/>
  <c r="GA53" i="18"/>
  <c r="BX53" i="18"/>
  <c r="BY53" i="18"/>
  <c r="BZ53" i="18"/>
  <c r="CA53" i="18"/>
  <c r="K53" i="18"/>
  <c r="CB53" i="18"/>
  <c r="CC53" i="18"/>
  <c r="CD53" i="18"/>
  <c r="CE53" i="18"/>
  <c r="CF53" i="18"/>
  <c r="CG53" i="18"/>
  <c r="CH53" i="18"/>
  <c r="CI53" i="18"/>
  <c r="CJ53" i="18"/>
  <c r="CK53" i="18"/>
  <c r="CL53" i="18"/>
  <c r="CM53" i="18"/>
  <c r="CN53" i="18"/>
  <c r="CO53" i="18"/>
  <c r="O53" i="18"/>
  <c r="CP53" i="18"/>
  <c r="AI53" i="18"/>
  <c r="AK53" i="18"/>
  <c r="AM53" i="18"/>
  <c r="CQ53" i="18"/>
  <c r="CR53" i="18"/>
  <c r="CS53" i="18"/>
  <c r="CT53" i="18"/>
  <c r="CU53" i="18"/>
  <c r="P53" i="18"/>
  <c r="CV53" i="18"/>
  <c r="CW53" i="18"/>
  <c r="CX53" i="18"/>
  <c r="Q53" i="18"/>
  <c r="CY53" i="18"/>
  <c r="CZ53" i="18"/>
  <c r="DA53" i="18"/>
  <c r="DB53" i="18"/>
  <c r="R53" i="18"/>
  <c r="DC53" i="18"/>
  <c r="DD53" i="18"/>
  <c r="DE53" i="18"/>
  <c r="DF53" i="18"/>
  <c r="S53" i="18"/>
  <c r="DG53" i="18"/>
  <c r="DH53" i="18"/>
  <c r="DI53" i="18"/>
  <c r="DJ53" i="18"/>
  <c r="DK53" i="18"/>
  <c r="DL53" i="18"/>
  <c r="DM53" i="18"/>
  <c r="DN53" i="18"/>
  <c r="T53" i="18"/>
  <c r="DO53" i="18"/>
  <c r="DP53" i="18"/>
  <c r="DQ53" i="18"/>
  <c r="DR53" i="18"/>
  <c r="DS53" i="18"/>
  <c r="DT53" i="18"/>
  <c r="DU53" i="18"/>
  <c r="DV53" i="18"/>
  <c r="U53" i="18"/>
  <c r="DW53" i="18"/>
  <c r="DX53" i="18"/>
  <c r="DY53" i="18"/>
  <c r="DZ53" i="18"/>
  <c r="EA53" i="18"/>
  <c r="EB53" i="18"/>
  <c r="EC53" i="18"/>
  <c r="ED53" i="18"/>
  <c r="EE53" i="18"/>
  <c r="V53" i="18"/>
  <c r="EF53" i="18"/>
  <c r="EG53" i="18"/>
  <c r="EH53" i="18"/>
  <c r="EI53" i="18"/>
  <c r="EJ53" i="18"/>
  <c r="EK53" i="18"/>
  <c r="EL53" i="18"/>
  <c r="EM53" i="18"/>
  <c r="EN53" i="18"/>
  <c r="EO53" i="18"/>
  <c r="EP53" i="18"/>
  <c r="EQ53" i="18"/>
  <c r="ER53" i="18"/>
  <c r="ES53" i="18"/>
  <c r="ET53" i="18"/>
  <c r="EU53" i="18"/>
  <c r="EV53" i="18"/>
  <c r="EW53" i="18"/>
  <c r="EX53" i="18"/>
  <c r="Y53" i="18"/>
  <c r="Z53" i="18"/>
  <c r="AA53" i="18"/>
  <c r="AB53" i="18"/>
  <c r="EY53" i="18"/>
  <c r="EZ53" i="18"/>
  <c r="FA53" i="18"/>
  <c r="FB53" i="18"/>
  <c r="FC53" i="18"/>
  <c r="FD53" i="18"/>
  <c r="FE53" i="18"/>
  <c r="FF53" i="18"/>
  <c r="FG53" i="18"/>
  <c r="FH53" i="18"/>
  <c r="FI53" i="18"/>
  <c r="FJ53" i="18"/>
  <c r="FK53" i="18"/>
  <c r="FL53" i="18"/>
  <c r="FM53" i="18"/>
  <c r="FN53" i="18"/>
  <c r="FO53" i="18"/>
  <c r="FP53" i="18"/>
  <c r="FQ53" i="18"/>
  <c r="FR53" i="18"/>
  <c r="FS53" i="18"/>
  <c r="FT53" i="18"/>
  <c r="FU53" i="18"/>
  <c r="FV53" i="18"/>
  <c r="FW53" i="18"/>
  <c r="FX53" i="18"/>
  <c r="FY53" i="18"/>
  <c r="FZ53" i="18"/>
  <c r="GB53" i="18"/>
  <c r="GC53" i="18"/>
  <c r="GD53" i="18"/>
  <c r="GE53" i="18"/>
  <c r="GF53" i="18"/>
  <c r="GG53" i="18"/>
  <c r="GH53" i="18"/>
  <c r="GI53" i="18"/>
  <c r="GJ53" i="18"/>
  <c r="GK53" i="18"/>
  <c r="GL53" i="18"/>
  <c r="GM53" i="18"/>
  <c r="GN53" i="18"/>
  <c r="GO53" i="18"/>
  <c r="GP53" i="18"/>
  <c r="GQ53" i="18"/>
  <c r="GR53" i="18"/>
  <c r="GS53" i="18"/>
  <c r="GT53" i="18"/>
  <c r="GU53" i="18"/>
  <c r="GV53" i="18"/>
  <c r="GW53" i="18"/>
  <c r="GX53" i="18"/>
  <c r="GY53" i="18"/>
  <c r="GZ53" i="18"/>
  <c r="AJ53" i="18"/>
  <c r="HA53" i="18"/>
  <c r="HB53" i="18"/>
  <c r="AL53" i="18"/>
  <c r="HC53" i="18"/>
  <c r="HD53" i="18"/>
  <c r="AN53" i="18"/>
  <c r="HE53" i="18"/>
  <c r="HF53" i="18"/>
  <c r="HG53" i="18"/>
  <c r="HH53" i="18"/>
  <c r="HI53" i="18"/>
  <c r="HJ53" i="18"/>
  <c r="HK53" i="18"/>
  <c r="AO53" i="18"/>
  <c r="HL53" i="18"/>
  <c r="AP53" i="18"/>
  <c r="HM53" i="18"/>
  <c r="BH53" i="18"/>
  <c r="HN53" i="18"/>
  <c r="F54" i="18"/>
  <c r="BJ54" i="18"/>
  <c r="BK54" i="18"/>
  <c r="BL54" i="18"/>
  <c r="BM54" i="18"/>
  <c r="J54" i="18"/>
  <c r="BN54" i="18"/>
  <c r="L54" i="18"/>
  <c r="BO54" i="18"/>
  <c r="BP54" i="18"/>
  <c r="AC54" i="18"/>
  <c r="BD54" i="18"/>
  <c r="BQ54" i="18"/>
  <c r="BR54" i="18"/>
  <c r="BS54" i="18"/>
  <c r="BT54" i="18"/>
  <c r="BU54" i="18"/>
  <c r="BV54" i="18"/>
  <c r="M54" i="18"/>
  <c r="X54" i="18"/>
  <c r="BW54" i="18"/>
  <c r="N54" i="18"/>
  <c r="GA54" i="18"/>
  <c r="BX54" i="18"/>
  <c r="BY54" i="18"/>
  <c r="BZ54" i="18"/>
  <c r="CA54" i="18"/>
  <c r="K54" i="18"/>
  <c r="CB54" i="18"/>
  <c r="CC54" i="18"/>
  <c r="CD54" i="18"/>
  <c r="CE54" i="18"/>
  <c r="CF54" i="18"/>
  <c r="CG54" i="18"/>
  <c r="CH54" i="18"/>
  <c r="CI54" i="18"/>
  <c r="CJ54" i="18"/>
  <c r="CK54" i="18"/>
  <c r="CL54" i="18"/>
  <c r="CM54" i="18"/>
  <c r="CN54" i="18"/>
  <c r="CO54" i="18"/>
  <c r="O54" i="18"/>
  <c r="CP54" i="18"/>
  <c r="AI54" i="18"/>
  <c r="AK54" i="18"/>
  <c r="AM54" i="18"/>
  <c r="CQ54" i="18"/>
  <c r="CR54" i="18"/>
  <c r="CS54" i="18"/>
  <c r="CT54" i="18"/>
  <c r="CU54" i="18"/>
  <c r="P54" i="18"/>
  <c r="CV54" i="18"/>
  <c r="CW54" i="18"/>
  <c r="CX54" i="18"/>
  <c r="Q54" i="18"/>
  <c r="CY54" i="18"/>
  <c r="CZ54" i="18"/>
  <c r="DA54" i="18"/>
  <c r="DB54" i="18"/>
  <c r="R54" i="18"/>
  <c r="DC54" i="18"/>
  <c r="DD54" i="18"/>
  <c r="DE54" i="18"/>
  <c r="DF54" i="18"/>
  <c r="S54" i="18"/>
  <c r="DG54" i="18"/>
  <c r="DH54" i="18"/>
  <c r="DI54" i="18"/>
  <c r="DJ54" i="18"/>
  <c r="DK54" i="18"/>
  <c r="DL54" i="18"/>
  <c r="DM54" i="18"/>
  <c r="DN54" i="18"/>
  <c r="T54" i="18"/>
  <c r="DO54" i="18"/>
  <c r="DP54" i="18"/>
  <c r="DQ54" i="18"/>
  <c r="DR54" i="18"/>
  <c r="DS54" i="18"/>
  <c r="DT54" i="18"/>
  <c r="DU54" i="18"/>
  <c r="DV54" i="18"/>
  <c r="U54" i="18"/>
  <c r="DW54" i="18"/>
  <c r="DX54" i="18"/>
  <c r="DY54" i="18"/>
  <c r="DZ54" i="18"/>
  <c r="EA54" i="18"/>
  <c r="EB54" i="18"/>
  <c r="EC54" i="18"/>
  <c r="ED54" i="18"/>
  <c r="EE54" i="18"/>
  <c r="V54" i="18"/>
  <c r="EF54" i="18"/>
  <c r="EG54" i="18"/>
  <c r="EH54" i="18"/>
  <c r="EI54" i="18"/>
  <c r="EJ54" i="18"/>
  <c r="EK54" i="18"/>
  <c r="EL54" i="18"/>
  <c r="EM54" i="18"/>
  <c r="EN54" i="18"/>
  <c r="EO54" i="18"/>
  <c r="EP54" i="18"/>
  <c r="EQ54" i="18"/>
  <c r="ER54" i="18"/>
  <c r="ES54" i="18"/>
  <c r="ET54" i="18"/>
  <c r="EU54" i="18"/>
  <c r="EV54" i="18"/>
  <c r="EW54" i="18"/>
  <c r="EX54" i="18"/>
  <c r="Y54" i="18"/>
  <c r="Z54" i="18"/>
  <c r="AA54" i="18"/>
  <c r="AB54" i="18"/>
  <c r="EY54" i="18"/>
  <c r="EZ54" i="18"/>
  <c r="FA54" i="18"/>
  <c r="FB54" i="18"/>
  <c r="FC54" i="18"/>
  <c r="FD54" i="18"/>
  <c r="FE54" i="18"/>
  <c r="FF54" i="18"/>
  <c r="FG54" i="18"/>
  <c r="FH54" i="18"/>
  <c r="FI54" i="18"/>
  <c r="FJ54" i="18"/>
  <c r="FK54" i="18"/>
  <c r="FL54" i="18"/>
  <c r="FM54" i="18"/>
  <c r="FN54" i="18"/>
  <c r="FO54" i="18"/>
  <c r="FP54" i="18"/>
  <c r="FQ54" i="18"/>
  <c r="FR54" i="18"/>
  <c r="FS54" i="18"/>
  <c r="FT54" i="18"/>
  <c r="FU54" i="18"/>
  <c r="FV54" i="18"/>
  <c r="FW54" i="18"/>
  <c r="FX54" i="18"/>
  <c r="FY54" i="18"/>
  <c r="FZ54" i="18"/>
  <c r="GB54" i="18"/>
  <c r="GC54" i="18"/>
  <c r="GD54" i="18"/>
  <c r="GE54" i="18"/>
  <c r="GF54" i="18"/>
  <c r="GG54" i="18"/>
  <c r="GH54" i="18"/>
  <c r="GI54" i="18"/>
  <c r="GJ54" i="18"/>
  <c r="GK54" i="18"/>
  <c r="GL54" i="18"/>
  <c r="GM54" i="18"/>
  <c r="GN54" i="18"/>
  <c r="GO54" i="18"/>
  <c r="GP54" i="18"/>
  <c r="GQ54" i="18"/>
  <c r="GR54" i="18"/>
  <c r="GS54" i="18"/>
  <c r="GT54" i="18"/>
  <c r="GU54" i="18"/>
  <c r="GV54" i="18"/>
  <c r="GW54" i="18"/>
  <c r="GX54" i="18"/>
  <c r="GY54" i="18"/>
  <c r="GZ54" i="18"/>
  <c r="AJ54" i="18"/>
  <c r="HA54" i="18"/>
  <c r="HB54" i="18"/>
  <c r="AL54" i="18"/>
  <c r="HC54" i="18"/>
  <c r="HD54" i="18"/>
  <c r="AN54" i="18"/>
  <c r="HE54" i="18"/>
  <c r="HF54" i="18"/>
  <c r="HG54" i="18"/>
  <c r="HH54" i="18"/>
  <c r="HI54" i="18"/>
  <c r="HJ54" i="18"/>
  <c r="HK54" i="18"/>
  <c r="AO54" i="18"/>
  <c r="HL54" i="18"/>
  <c r="AP54" i="18"/>
  <c r="HM54" i="18"/>
  <c r="BH54" i="18"/>
  <c r="HN54" i="18"/>
  <c r="F55" i="18"/>
  <c r="BJ55" i="18"/>
  <c r="BK55" i="18"/>
  <c r="BL55" i="18"/>
  <c r="BM55" i="18"/>
  <c r="J55" i="18"/>
  <c r="BN55" i="18"/>
  <c r="L55" i="18"/>
  <c r="BO55" i="18"/>
  <c r="BP55" i="18"/>
  <c r="AC55" i="18"/>
  <c r="BD55" i="18"/>
  <c r="BQ55" i="18"/>
  <c r="BR55" i="18"/>
  <c r="BS55" i="18"/>
  <c r="BT55" i="18"/>
  <c r="BU55" i="18"/>
  <c r="BV55" i="18"/>
  <c r="M55" i="18"/>
  <c r="X55" i="18"/>
  <c r="BW55" i="18"/>
  <c r="N55" i="18"/>
  <c r="GA55" i="18"/>
  <c r="BX55" i="18"/>
  <c r="BY55" i="18"/>
  <c r="BZ55" i="18"/>
  <c r="CA55" i="18"/>
  <c r="K55" i="18"/>
  <c r="CB55" i="18"/>
  <c r="CC55" i="18"/>
  <c r="CD55" i="18"/>
  <c r="CE55" i="18"/>
  <c r="CF55" i="18"/>
  <c r="CG55" i="18"/>
  <c r="CH55" i="18"/>
  <c r="CI55" i="18"/>
  <c r="CJ55" i="18"/>
  <c r="CK55" i="18"/>
  <c r="CL55" i="18"/>
  <c r="CM55" i="18"/>
  <c r="CN55" i="18"/>
  <c r="CO55" i="18"/>
  <c r="O55" i="18"/>
  <c r="CP55" i="18"/>
  <c r="AI55" i="18"/>
  <c r="AK55" i="18"/>
  <c r="AM55" i="18"/>
  <c r="CQ55" i="18"/>
  <c r="CR55" i="18"/>
  <c r="CS55" i="18"/>
  <c r="CT55" i="18"/>
  <c r="CU55" i="18"/>
  <c r="P55" i="18"/>
  <c r="CV55" i="18"/>
  <c r="CW55" i="18"/>
  <c r="CX55" i="18"/>
  <c r="Q55" i="18"/>
  <c r="CY55" i="18"/>
  <c r="CZ55" i="18"/>
  <c r="DA55" i="18"/>
  <c r="DB55" i="18"/>
  <c r="R55" i="18"/>
  <c r="DC55" i="18"/>
  <c r="DD55" i="18"/>
  <c r="DE55" i="18"/>
  <c r="DF55" i="18"/>
  <c r="S55" i="18"/>
  <c r="DG55" i="18"/>
  <c r="DH55" i="18"/>
  <c r="DI55" i="18"/>
  <c r="DJ55" i="18"/>
  <c r="DK55" i="18"/>
  <c r="DL55" i="18"/>
  <c r="DM55" i="18"/>
  <c r="DN55" i="18"/>
  <c r="T55" i="18"/>
  <c r="DO55" i="18"/>
  <c r="DP55" i="18"/>
  <c r="DQ55" i="18"/>
  <c r="DR55" i="18"/>
  <c r="DS55" i="18"/>
  <c r="DT55" i="18"/>
  <c r="DU55" i="18"/>
  <c r="DV55" i="18"/>
  <c r="U55" i="18"/>
  <c r="DW55" i="18"/>
  <c r="DX55" i="18"/>
  <c r="DY55" i="18"/>
  <c r="DZ55" i="18"/>
  <c r="EA55" i="18"/>
  <c r="EB55" i="18"/>
  <c r="EC55" i="18"/>
  <c r="ED55" i="18"/>
  <c r="EE55" i="18"/>
  <c r="V55" i="18"/>
  <c r="EF55" i="18"/>
  <c r="EG55" i="18"/>
  <c r="EH55" i="18"/>
  <c r="EI55" i="18"/>
  <c r="EJ55" i="18"/>
  <c r="EK55" i="18"/>
  <c r="EL55" i="18"/>
  <c r="EM55" i="18"/>
  <c r="EN55" i="18"/>
  <c r="EO55" i="18"/>
  <c r="EP55" i="18"/>
  <c r="EQ55" i="18"/>
  <c r="ER55" i="18"/>
  <c r="ES55" i="18"/>
  <c r="ET55" i="18"/>
  <c r="EU55" i="18"/>
  <c r="EV55" i="18"/>
  <c r="EW55" i="18"/>
  <c r="EX55" i="18"/>
  <c r="Y55" i="18"/>
  <c r="Z55" i="18"/>
  <c r="AA55" i="18"/>
  <c r="AB55" i="18"/>
  <c r="EY55" i="18"/>
  <c r="EZ55" i="18"/>
  <c r="FA55" i="18"/>
  <c r="FB55" i="18"/>
  <c r="FC55" i="18"/>
  <c r="FD55" i="18"/>
  <c r="FE55" i="18"/>
  <c r="FF55" i="18"/>
  <c r="FG55" i="18"/>
  <c r="FH55" i="18"/>
  <c r="FI55" i="18"/>
  <c r="FJ55" i="18"/>
  <c r="FK55" i="18"/>
  <c r="FL55" i="18"/>
  <c r="FM55" i="18"/>
  <c r="FN55" i="18"/>
  <c r="FO55" i="18"/>
  <c r="FP55" i="18"/>
  <c r="FQ55" i="18"/>
  <c r="FR55" i="18"/>
  <c r="FS55" i="18"/>
  <c r="FT55" i="18"/>
  <c r="FU55" i="18"/>
  <c r="FV55" i="18"/>
  <c r="FW55" i="18"/>
  <c r="FX55" i="18"/>
  <c r="FY55" i="18"/>
  <c r="FZ55" i="18"/>
  <c r="GB55" i="18"/>
  <c r="GC55" i="18"/>
  <c r="GD55" i="18"/>
  <c r="GE55" i="18"/>
  <c r="GF55" i="18"/>
  <c r="GG55" i="18"/>
  <c r="GH55" i="18"/>
  <c r="GI55" i="18"/>
  <c r="GJ55" i="18"/>
  <c r="GK55" i="18"/>
  <c r="GL55" i="18"/>
  <c r="GM55" i="18"/>
  <c r="GN55" i="18"/>
  <c r="GO55" i="18"/>
  <c r="GP55" i="18"/>
  <c r="GQ55" i="18"/>
  <c r="GR55" i="18"/>
  <c r="GS55" i="18"/>
  <c r="GT55" i="18"/>
  <c r="GU55" i="18"/>
  <c r="GV55" i="18"/>
  <c r="GW55" i="18"/>
  <c r="GX55" i="18"/>
  <c r="GY55" i="18"/>
  <c r="GZ55" i="18"/>
  <c r="AJ55" i="18"/>
  <c r="HA55" i="18"/>
  <c r="HB55" i="18"/>
  <c r="AL55" i="18"/>
  <c r="HC55" i="18"/>
  <c r="HD55" i="18"/>
  <c r="AN55" i="18"/>
  <c r="HE55" i="18"/>
  <c r="HF55" i="18"/>
  <c r="HG55" i="18"/>
  <c r="HH55" i="18"/>
  <c r="HI55" i="18"/>
  <c r="HJ55" i="18"/>
  <c r="HK55" i="18"/>
  <c r="AO55" i="18"/>
  <c r="HL55" i="18"/>
  <c r="AP55" i="18"/>
  <c r="HM55" i="18"/>
  <c r="BH55" i="18"/>
  <c r="HN55" i="18"/>
  <c r="F56" i="18"/>
  <c r="BJ56" i="18"/>
  <c r="BK56" i="18"/>
  <c r="BL56" i="18"/>
  <c r="BM56" i="18"/>
  <c r="J56" i="18"/>
  <c r="BN56" i="18"/>
  <c r="L56" i="18"/>
  <c r="BO56" i="18"/>
  <c r="BP56" i="18"/>
  <c r="AC56" i="18"/>
  <c r="BD56" i="18"/>
  <c r="BQ56" i="18"/>
  <c r="BR56" i="18"/>
  <c r="BS56" i="18"/>
  <c r="BT56" i="18"/>
  <c r="BU56" i="18"/>
  <c r="BV56" i="18"/>
  <c r="M56" i="18"/>
  <c r="X56" i="18"/>
  <c r="BW56" i="18"/>
  <c r="N56" i="18"/>
  <c r="GA56" i="18"/>
  <c r="BX56" i="18"/>
  <c r="BY56" i="18"/>
  <c r="BZ56" i="18"/>
  <c r="CA56" i="18"/>
  <c r="K56" i="18"/>
  <c r="CB56" i="18"/>
  <c r="CC56" i="18"/>
  <c r="CD56" i="18"/>
  <c r="CE56" i="18"/>
  <c r="CF56" i="18"/>
  <c r="CG56" i="18"/>
  <c r="CH56" i="18"/>
  <c r="CI56" i="18"/>
  <c r="CJ56" i="18"/>
  <c r="CK56" i="18"/>
  <c r="CL56" i="18"/>
  <c r="CM56" i="18"/>
  <c r="CN56" i="18"/>
  <c r="CO56" i="18"/>
  <c r="O56" i="18"/>
  <c r="CP56" i="18"/>
  <c r="AI56" i="18"/>
  <c r="AK56" i="18"/>
  <c r="AM56" i="18"/>
  <c r="CQ56" i="18"/>
  <c r="CR56" i="18"/>
  <c r="CS56" i="18"/>
  <c r="CT56" i="18"/>
  <c r="CU56" i="18"/>
  <c r="P56" i="18"/>
  <c r="CV56" i="18"/>
  <c r="CW56" i="18"/>
  <c r="CX56" i="18"/>
  <c r="Q56" i="18"/>
  <c r="CY56" i="18"/>
  <c r="CZ56" i="18"/>
  <c r="DA56" i="18"/>
  <c r="DB56" i="18"/>
  <c r="R56" i="18"/>
  <c r="DC56" i="18"/>
  <c r="DD56" i="18"/>
  <c r="DE56" i="18"/>
  <c r="DF56" i="18"/>
  <c r="S56" i="18"/>
  <c r="DG56" i="18"/>
  <c r="DH56" i="18"/>
  <c r="DI56" i="18"/>
  <c r="DJ56" i="18"/>
  <c r="DK56" i="18"/>
  <c r="DL56" i="18"/>
  <c r="DM56" i="18"/>
  <c r="DN56" i="18"/>
  <c r="T56" i="18"/>
  <c r="DO56" i="18"/>
  <c r="DP56" i="18"/>
  <c r="DQ56" i="18"/>
  <c r="DR56" i="18"/>
  <c r="DS56" i="18"/>
  <c r="DT56" i="18"/>
  <c r="DU56" i="18"/>
  <c r="DV56" i="18"/>
  <c r="U56" i="18"/>
  <c r="DW56" i="18"/>
  <c r="DX56" i="18"/>
  <c r="DY56" i="18"/>
  <c r="DZ56" i="18"/>
  <c r="EA56" i="18"/>
  <c r="EB56" i="18"/>
  <c r="EC56" i="18"/>
  <c r="ED56" i="18"/>
  <c r="EE56" i="18"/>
  <c r="V56" i="18"/>
  <c r="EF56" i="18"/>
  <c r="EG56" i="18"/>
  <c r="EH56" i="18"/>
  <c r="EI56" i="18"/>
  <c r="EJ56" i="18"/>
  <c r="EK56" i="18"/>
  <c r="EL56" i="18"/>
  <c r="EM56" i="18"/>
  <c r="EN56" i="18"/>
  <c r="EO56" i="18"/>
  <c r="EP56" i="18"/>
  <c r="EQ56" i="18"/>
  <c r="ER56" i="18"/>
  <c r="ES56" i="18"/>
  <c r="ET56" i="18"/>
  <c r="EU56" i="18"/>
  <c r="EV56" i="18"/>
  <c r="EW56" i="18"/>
  <c r="EX56" i="18"/>
  <c r="Y56" i="18"/>
  <c r="Z56" i="18"/>
  <c r="AA56" i="18"/>
  <c r="AB56" i="18"/>
  <c r="EY56" i="18"/>
  <c r="EZ56" i="18"/>
  <c r="FA56" i="18"/>
  <c r="FB56" i="18"/>
  <c r="FC56" i="18"/>
  <c r="FD56" i="18"/>
  <c r="FE56" i="18"/>
  <c r="FF56" i="18"/>
  <c r="FG56" i="18"/>
  <c r="FH56" i="18"/>
  <c r="FI56" i="18"/>
  <c r="FJ56" i="18"/>
  <c r="FK56" i="18"/>
  <c r="FL56" i="18"/>
  <c r="FM56" i="18"/>
  <c r="FN56" i="18"/>
  <c r="FO56" i="18"/>
  <c r="FP56" i="18"/>
  <c r="FQ56" i="18"/>
  <c r="FR56" i="18"/>
  <c r="FS56" i="18"/>
  <c r="FT56" i="18"/>
  <c r="FU56" i="18"/>
  <c r="FV56" i="18"/>
  <c r="FW56" i="18"/>
  <c r="FX56" i="18"/>
  <c r="FY56" i="18"/>
  <c r="FZ56" i="18"/>
  <c r="GB56" i="18"/>
  <c r="GC56" i="18"/>
  <c r="GD56" i="18"/>
  <c r="GE56" i="18"/>
  <c r="GF56" i="18"/>
  <c r="GG56" i="18"/>
  <c r="GH56" i="18"/>
  <c r="GI56" i="18"/>
  <c r="GJ56" i="18"/>
  <c r="GK56" i="18"/>
  <c r="GL56" i="18"/>
  <c r="GM56" i="18"/>
  <c r="GN56" i="18"/>
  <c r="GO56" i="18"/>
  <c r="GP56" i="18"/>
  <c r="GQ56" i="18"/>
  <c r="GR56" i="18"/>
  <c r="GS56" i="18"/>
  <c r="GT56" i="18"/>
  <c r="GU56" i="18"/>
  <c r="GV56" i="18"/>
  <c r="GW56" i="18"/>
  <c r="GX56" i="18"/>
  <c r="GY56" i="18"/>
  <c r="GZ56" i="18"/>
  <c r="AJ56" i="18"/>
  <c r="HA56" i="18"/>
  <c r="HB56" i="18"/>
  <c r="AL56" i="18"/>
  <c r="HC56" i="18"/>
  <c r="HD56" i="18"/>
  <c r="AN56" i="18"/>
  <c r="HE56" i="18"/>
  <c r="HF56" i="18"/>
  <c r="HG56" i="18"/>
  <c r="HH56" i="18"/>
  <c r="HI56" i="18"/>
  <c r="HJ56" i="18"/>
  <c r="HK56" i="18"/>
  <c r="AO56" i="18"/>
  <c r="HL56" i="18"/>
  <c r="AP56" i="18"/>
  <c r="HM56" i="18"/>
  <c r="BH56" i="18"/>
  <c r="HN56" i="18"/>
  <c r="F57" i="18"/>
  <c r="BJ57" i="18"/>
  <c r="BK57" i="18"/>
  <c r="BL57" i="18"/>
  <c r="BM57" i="18"/>
  <c r="J57" i="18"/>
  <c r="BN57" i="18"/>
  <c r="L57" i="18"/>
  <c r="BO57" i="18"/>
  <c r="BP57" i="18"/>
  <c r="AC57" i="18"/>
  <c r="BD57" i="18"/>
  <c r="BQ57" i="18"/>
  <c r="BR57" i="18"/>
  <c r="BS57" i="18"/>
  <c r="BT57" i="18"/>
  <c r="BU57" i="18"/>
  <c r="BV57" i="18"/>
  <c r="M57" i="18"/>
  <c r="X57" i="18"/>
  <c r="BW57" i="18"/>
  <c r="N57" i="18"/>
  <c r="GA57" i="18"/>
  <c r="BX57" i="18" s="1"/>
  <c r="BY57" i="18"/>
  <c r="BZ57" i="18"/>
  <c r="CA57" i="18"/>
  <c r="K57" i="18"/>
  <c r="CB57" i="18"/>
  <c r="CC57" i="18"/>
  <c r="CD57" i="18"/>
  <c r="CE57" i="18"/>
  <c r="CF57" i="18"/>
  <c r="CG57" i="18"/>
  <c r="CH57" i="18"/>
  <c r="CI57" i="18"/>
  <c r="CJ57" i="18"/>
  <c r="CK57" i="18"/>
  <c r="CL57" i="18"/>
  <c r="CM57" i="18"/>
  <c r="CN57" i="18"/>
  <c r="CO57" i="18"/>
  <c r="O57" i="18"/>
  <c r="CP57" i="18"/>
  <c r="AI57" i="18"/>
  <c r="AK57" i="18"/>
  <c r="AM57" i="18"/>
  <c r="CQ57" i="18"/>
  <c r="CR57" i="18"/>
  <c r="CS57" i="18"/>
  <c r="CT57" i="18"/>
  <c r="CU57" i="18"/>
  <c r="P57" i="18"/>
  <c r="CV57" i="18"/>
  <c r="CW57" i="18"/>
  <c r="CX57" i="18"/>
  <c r="Q57" i="18"/>
  <c r="CY57" i="18"/>
  <c r="CZ57" i="18"/>
  <c r="DA57" i="18"/>
  <c r="DB57" i="18"/>
  <c r="R57" i="18"/>
  <c r="DC57" i="18"/>
  <c r="DD57" i="18"/>
  <c r="DE57" i="18"/>
  <c r="DF57" i="18"/>
  <c r="S57" i="18"/>
  <c r="DG57" i="18"/>
  <c r="DH57" i="18"/>
  <c r="DI57" i="18"/>
  <c r="DJ57" i="18"/>
  <c r="DK57" i="18"/>
  <c r="DL57" i="18"/>
  <c r="DM57" i="18"/>
  <c r="DN57" i="18"/>
  <c r="T57" i="18"/>
  <c r="DO57" i="18"/>
  <c r="DP57" i="18"/>
  <c r="DQ57" i="18"/>
  <c r="DR57" i="18"/>
  <c r="DS57" i="18"/>
  <c r="DT57" i="18"/>
  <c r="DU57" i="18"/>
  <c r="DV57" i="18"/>
  <c r="U57" i="18"/>
  <c r="DW57" i="18"/>
  <c r="DX57" i="18"/>
  <c r="DY57" i="18"/>
  <c r="DZ57" i="18"/>
  <c r="EA57" i="18"/>
  <c r="EB57" i="18"/>
  <c r="EC57" i="18"/>
  <c r="ED57" i="18"/>
  <c r="EE57" i="18"/>
  <c r="V57" i="18"/>
  <c r="EF57" i="18"/>
  <c r="EG57" i="18"/>
  <c r="EH57" i="18"/>
  <c r="EI57" i="18"/>
  <c r="EJ57" i="18"/>
  <c r="EK57" i="18"/>
  <c r="EL57" i="18"/>
  <c r="EM57" i="18"/>
  <c r="EN57" i="18"/>
  <c r="EO57" i="18"/>
  <c r="EP57" i="18"/>
  <c r="EQ57" i="18"/>
  <c r="ER57" i="18"/>
  <c r="ES57" i="18"/>
  <c r="ET57" i="18"/>
  <c r="EU57" i="18"/>
  <c r="EV57" i="18"/>
  <c r="EW57" i="18"/>
  <c r="EX57" i="18"/>
  <c r="Y57" i="18"/>
  <c r="Z57" i="18"/>
  <c r="AA57" i="18"/>
  <c r="AB57" i="18"/>
  <c r="EY57" i="18"/>
  <c r="EZ57" i="18"/>
  <c r="FA57" i="18"/>
  <c r="FB57" i="18"/>
  <c r="FC57" i="18"/>
  <c r="FD57" i="18"/>
  <c r="FE57" i="18"/>
  <c r="FF57" i="18"/>
  <c r="FG57" i="18"/>
  <c r="FH57" i="18"/>
  <c r="FI57" i="18"/>
  <c r="FJ57" i="18"/>
  <c r="FK57" i="18"/>
  <c r="FL57" i="18"/>
  <c r="FM57" i="18"/>
  <c r="FN57" i="18"/>
  <c r="FO57" i="18"/>
  <c r="FP57" i="18"/>
  <c r="FQ57" i="18"/>
  <c r="FR57" i="18"/>
  <c r="FS57" i="18"/>
  <c r="FT57" i="18"/>
  <c r="FU57" i="18"/>
  <c r="FV57" i="18"/>
  <c r="FW57" i="18"/>
  <c r="FX57" i="18"/>
  <c r="FY57" i="18"/>
  <c r="FZ57" i="18"/>
  <c r="GB57" i="18"/>
  <c r="GC57" i="18"/>
  <c r="GD57" i="18"/>
  <c r="GE57" i="18"/>
  <c r="GF57" i="18"/>
  <c r="GG57" i="18"/>
  <c r="GH57" i="18"/>
  <c r="GI57" i="18"/>
  <c r="GJ57" i="18"/>
  <c r="GK57" i="18"/>
  <c r="GL57" i="18"/>
  <c r="GM57" i="18"/>
  <c r="GN57" i="18"/>
  <c r="GO57" i="18"/>
  <c r="GP57" i="18"/>
  <c r="GQ57" i="18"/>
  <c r="GR57" i="18"/>
  <c r="GS57" i="18"/>
  <c r="GT57" i="18"/>
  <c r="GU57" i="18"/>
  <c r="GV57" i="18"/>
  <c r="GW57" i="18"/>
  <c r="GX57" i="18"/>
  <c r="GY57" i="18"/>
  <c r="GZ57" i="18"/>
  <c r="AJ57" i="18"/>
  <c r="HA57" i="18"/>
  <c r="HB57" i="18"/>
  <c r="AL57" i="18"/>
  <c r="HC57" i="18"/>
  <c r="HD57" i="18"/>
  <c r="AN57" i="18"/>
  <c r="HE57" i="18"/>
  <c r="HF57" i="18"/>
  <c r="HG57" i="18"/>
  <c r="HH57" i="18"/>
  <c r="HI57" i="18"/>
  <c r="HJ57" i="18"/>
  <c r="HK57" i="18"/>
  <c r="AO57" i="18"/>
  <c r="HL57" i="18"/>
  <c r="AP57" i="18"/>
  <c r="HM57" i="18"/>
  <c r="BH57" i="18"/>
  <c r="HN57" i="18"/>
  <c r="F58" i="18"/>
  <c r="BJ58" i="18"/>
  <c r="BK58" i="18"/>
  <c r="BL58" i="18"/>
  <c r="BM58" i="18"/>
  <c r="J58" i="18"/>
  <c r="BN58" i="18"/>
  <c r="L58" i="18"/>
  <c r="BO58" i="18"/>
  <c r="BP58" i="18"/>
  <c r="AC58" i="18"/>
  <c r="BD58" i="18"/>
  <c r="BQ58" i="18"/>
  <c r="BR58" i="18"/>
  <c r="BS58" i="18"/>
  <c r="BT58" i="18"/>
  <c r="BU58" i="18"/>
  <c r="BV58" i="18"/>
  <c r="M58" i="18"/>
  <c r="X58" i="18"/>
  <c r="BW58" i="18"/>
  <c r="N58" i="18"/>
  <c r="GA58" i="18"/>
  <c r="BX58" i="18" s="1"/>
  <c r="BY58" i="18"/>
  <c r="BZ58" i="18"/>
  <c r="CA58" i="18"/>
  <c r="K58" i="18"/>
  <c r="CB58" i="18"/>
  <c r="CC58" i="18"/>
  <c r="CD58" i="18"/>
  <c r="CE58" i="18"/>
  <c r="CF58" i="18"/>
  <c r="CG58" i="18"/>
  <c r="CH58" i="18"/>
  <c r="CI58" i="18"/>
  <c r="CJ58" i="18"/>
  <c r="CK58" i="18"/>
  <c r="CL58" i="18"/>
  <c r="CM58" i="18"/>
  <c r="CN58" i="18"/>
  <c r="CO58" i="18"/>
  <c r="O58" i="18"/>
  <c r="CP58" i="18"/>
  <c r="AI58" i="18"/>
  <c r="AK58" i="18"/>
  <c r="AM58" i="18"/>
  <c r="CQ58" i="18"/>
  <c r="CR58" i="18"/>
  <c r="CS58" i="18"/>
  <c r="CT58" i="18"/>
  <c r="CU58" i="18"/>
  <c r="P58" i="18"/>
  <c r="CV58" i="18"/>
  <c r="CW58" i="18"/>
  <c r="CX58" i="18"/>
  <c r="Q58" i="18"/>
  <c r="CY58" i="18"/>
  <c r="CZ58" i="18"/>
  <c r="DA58" i="18"/>
  <c r="DB58" i="18"/>
  <c r="R58" i="18"/>
  <c r="DC58" i="18"/>
  <c r="DD58" i="18"/>
  <c r="DE58" i="18"/>
  <c r="DF58" i="18"/>
  <c r="S58" i="18"/>
  <c r="DG58" i="18"/>
  <c r="DH58" i="18"/>
  <c r="DI58" i="18"/>
  <c r="DJ58" i="18"/>
  <c r="DK58" i="18"/>
  <c r="DL58" i="18"/>
  <c r="DM58" i="18"/>
  <c r="DN58" i="18"/>
  <c r="T58" i="18"/>
  <c r="DO58" i="18"/>
  <c r="DP58" i="18"/>
  <c r="DQ58" i="18"/>
  <c r="DR58" i="18"/>
  <c r="DS58" i="18"/>
  <c r="DT58" i="18"/>
  <c r="DU58" i="18"/>
  <c r="DV58" i="18"/>
  <c r="U58" i="18"/>
  <c r="DW58" i="18"/>
  <c r="DX58" i="18"/>
  <c r="DY58" i="18"/>
  <c r="DZ58" i="18"/>
  <c r="EA58" i="18"/>
  <c r="EB58" i="18"/>
  <c r="EC58" i="18"/>
  <c r="ED58" i="18"/>
  <c r="EE58" i="18"/>
  <c r="V58" i="18"/>
  <c r="EF58" i="18"/>
  <c r="EG58" i="18"/>
  <c r="EH58" i="18"/>
  <c r="EI58" i="18"/>
  <c r="EJ58" i="18"/>
  <c r="EK58" i="18"/>
  <c r="EL58" i="18"/>
  <c r="EM58" i="18"/>
  <c r="EN58" i="18"/>
  <c r="EO58" i="18"/>
  <c r="EP58" i="18"/>
  <c r="EQ58" i="18"/>
  <c r="ER58" i="18"/>
  <c r="ES58" i="18"/>
  <c r="ET58" i="18"/>
  <c r="EU58" i="18"/>
  <c r="EV58" i="18"/>
  <c r="EW58" i="18"/>
  <c r="EX58" i="18"/>
  <c r="Y58" i="18"/>
  <c r="Z58" i="18"/>
  <c r="AA58" i="18"/>
  <c r="AB58" i="18"/>
  <c r="EY58" i="18"/>
  <c r="EZ58" i="18"/>
  <c r="FA58" i="18"/>
  <c r="FB58" i="18"/>
  <c r="FC58" i="18"/>
  <c r="FD58" i="18"/>
  <c r="FE58" i="18"/>
  <c r="FF58" i="18"/>
  <c r="FG58" i="18"/>
  <c r="FH58" i="18"/>
  <c r="FI58" i="18"/>
  <c r="FJ58" i="18"/>
  <c r="FK58" i="18"/>
  <c r="FL58" i="18"/>
  <c r="FM58" i="18"/>
  <c r="FN58" i="18"/>
  <c r="FO58" i="18"/>
  <c r="FP58" i="18"/>
  <c r="FQ58" i="18"/>
  <c r="FR58" i="18"/>
  <c r="FS58" i="18"/>
  <c r="FT58" i="18"/>
  <c r="FU58" i="18"/>
  <c r="FV58" i="18"/>
  <c r="FW58" i="18"/>
  <c r="FX58" i="18"/>
  <c r="FY58" i="18"/>
  <c r="FZ58" i="18"/>
  <c r="GB58" i="18"/>
  <c r="GC58" i="18"/>
  <c r="GD58" i="18"/>
  <c r="GE58" i="18"/>
  <c r="GF58" i="18"/>
  <c r="GG58" i="18"/>
  <c r="GH58" i="18"/>
  <c r="GI58" i="18"/>
  <c r="GJ58" i="18"/>
  <c r="GK58" i="18"/>
  <c r="GL58" i="18"/>
  <c r="GM58" i="18"/>
  <c r="GN58" i="18"/>
  <c r="GO58" i="18"/>
  <c r="GP58" i="18"/>
  <c r="GQ58" i="18"/>
  <c r="GR58" i="18"/>
  <c r="GS58" i="18"/>
  <c r="GT58" i="18"/>
  <c r="GU58" i="18"/>
  <c r="GV58" i="18"/>
  <c r="GW58" i="18"/>
  <c r="GX58" i="18"/>
  <c r="GY58" i="18"/>
  <c r="GZ58" i="18"/>
  <c r="AJ58" i="18"/>
  <c r="HA58" i="18"/>
  <c r="HB58" i="18"/>
  <c r="AL58" i="18"/>
  <c r="HC58" i="18"/>
  <c r="HD58" i="18"/>
  <c r="AN58" i="18"/>
  <c r="HE58" i="18"/>
  <c r="HF58" i="18"/>
  <c r="HG58" i="18"/>
  <c r="HH58" i="18"/>
  <c r="HI58" i="18"/>
  <c r="HJ58" i="18"/>
  <c r="HK58" i="18"/>
  <c r="AO58" i="18"/>
  <c r="HL58" i="18"/>
  <c r="AP58" i="18"/>
  <c r="HM58" i="18"/>
  <c r="BH58" i="18"/>
  <c r="HN58" i="18"/>
  <c r="F59" i="18"/>
  <c r="BJ59" i="18"/>
  <c r="BK59" i="18"/>
  <c r="BL59" i="18"/>
  <c r="BM59" i="18"/>
  <c r="J59" i="18"/>
  <c r="BN59" i="18"/>
  <c r="L59" i="18"/>
  <c r="BO59" i="18"/>
  <c r="BP59" i="18"/>
  <c r="AC59" i="18"/>
  <c r="BD59" i="18"/>
  <c r="BQ59" i="18"/>
  <c r="BR59" i="18"/>
  <c r="BS59" i="18"/>
  <c r="BT59" i="18"/>
  <c r="BU59" i="18"/>
  <c r="BV59" i="18"/>
  <c r="M59" i="18"/>
  <c r="X59" i="18"/>
  <c r="BW59" i="18"/>
  <c r="N59" i="18"/>
  <c r="GA59" i="18"/>
  <c r="BX59" i="18"/>
  <c r="BY59" i="18"/>
  <c r="BZ59" i="18"/>
  <c r="CA59" i="18"/>
  <c r="K59" i="18"/>
  <c r="CB59" i="18"/>
  <c r="CC59" i="18"/>
  <c r="CD59" i="18"/>
  <c r="CE59" i="18"/>
  <c r="CF59" i="18"/>
  <c r="CG59" i="18"/>
  <c r="CH59" i="18"/>
  <c r="CI59" i="18"/>
  <c r="CJ59" i="18"/>
  <c r="CK59" i="18"/>
  <c r="CL59" i="18"/>
  <c r="CM59" i="18"/>
  <c r="CN59" i="18"/>
  <c r="CO59" i="18"/>
  <c r="O59" i="18"/>
  <c r="CP59" i="18"/>
  <c r="AI59" i="18"/>
  <c r="AK59" i="18"/>
  <c r="AM59" i="18"/>
  <c r="CQ59" i="18"/>
  <c r="CR59" i="18"/>
  <c r="CS59" i="18"/>
  <c r="CT59" i="18"/>
  <c r="CU59" i="18"/>
  <c r="P59" i="18"/>
  <c r="CV59" i="18"/>
  <c r="CW59" i="18"/>
  <c r="CX59" i="18"/>
  <c r="Q59" i="18"/>
  <c r="CY59" i="18"/>
  <c r="CZ59" i="18"/>
  <c r="DA59" i="18"/>
  <c r="DB59" i="18"/>
  <c r="R59" i="18"/>
  <c r="DC59" i="18"/>
  <c r="DD59" i="18"/>
  <c r="DE59" i="18"/>
  <c r="DF59" i="18"/>
  <c r="S59" i="18"/>
  <c r="DG59" i="18"/>
  <c r="DH59" i="18"/>
  <c r="DI59" i="18"/>
  <c r="DJ59" i="18"/>
  <c r="DK59" i="18"/>
  <c r="DL59" i="18"/>
  <c r="DM59" i="18"/>
  <c r="DN59" i="18"/>
  <c r="T59" i="18"/>
  <c r="DO59" i="18"/>
  <c r="DP59" i="18"/>
  <c r="DQ59" i="18"/>
  <c r="DR59" i="18"/>
  <c r="DS59" i="18"/>
  <c r="DT59" i="18"/>
  <c r="DU59" i="18"/>
  <c r="DV59" i="18"/>
  <c r="U59" i="18"/>
  <c r="DW59" i="18"/>
  <c r="DX59" i="18"/>
  <c r="DY59" i="18"/>
  <c r="DZ59" i="18"/>
  <c r="EA59" i="18"/>
  <c r="EB59" i="18"/>
  <c r="EC59" i="18"/>
  <c r="ED59" i="18"/>
  <c r="EE59" i="18"/>
  <c r="V59" i="18"/>
  <c r="EF59" i="18"/>
  <c r="EG59" i="18"/>
  <c r="EH59" i="18"/>
  <c r="EI59" i="18"/>
  <c r="EJ59" i="18"/>
  <c r="EK59" i="18"/>
  <c r="EL59" i="18"/>
  <c r="EM59" i="18"/>
  <c r="EN59" i="18"/>
  <c r="EO59" i="18"/>
  <c r="EP59" i="18"/>
  <c r="EQ59" i="18"/>
  <c r="ER59" i="18"/>
  <c r="ES59" i="18"/>
  <c r="ET59" i="18"/>
  <c r="EU59" i="18"/>
  <c r="EV59" i="18"/>
  <c r="EW59" i="18"/>
  <c r="EX59" i="18"/>
  <c r="Y59" i="18"/>
  <c r="Z59" i="18"/>
  <c r="AA59" i="18"/>
  <c r="AB59" i="18"/>
  <c r="EY59" i="18"/>
  <c r="EZ59" i="18"/>
  <c r="FA59" i="18"/>
  <c r="FB59" i="18"/>
  <c r="FC59" i="18"/>
  <c r="FD59" i="18"/>
  <c r="FE59" i="18"/>
  <c r="FF59" i="18"/>
  <c r="FG59" i="18"/>
  <c r="FH59" i="18"/>
  <c r="FI59" i="18"/>
  <c r="FJ59" i="18"/>
  <c r="FK59" i="18"/>
  <c r="FL59" i="18"/>
  <c r="FM59" i="18"/>
  <c r="FN59" i="18"/>
  <c r="FO59" i="18"/>
  <c r="FP59" i="18"/>
  <c r="FQ59" i="18"/>
  <c r="FR59" i="18"/>
  <c r="FS59" i="18"/>
  <c r="FT59" i="18"/>
  <c r="FU59" i="18"/>
  <c r="FV59" i="18"/>
  <c r="FW59" i="18"/>
  <c r="FX59" i="18"/>
  <c r="FY59" i="18"/>
  <c r="FZ59" i="18"/>
  <c r="GB59" i="18"/>
  <c r="GC59" i="18"/>
  <c r="GD59" i="18"/>
  <c r="GE59" i="18"/>
  <c r="GF59" i="18"/>
  <c r="GG59" i="18"/>
  <c r="GH59" i="18"/>
  <c r="GI59" i="18"/>
  <c r="GJ59" i="18"/>
  <c r="GK59" i="18"/>
  <c r="GL59" i="18"/>
  <c r="GM59" i="18"/>
  <c r="GN59" i="18"/>
  <c r="GO59" i="18"/>
  <c r="GP59" i="18"/>
  <c r="GQ59" i="18"/>
  <c r="GR59" i="18"/>
  <c r="GS59" i="18"/>
  <c r="GT59" i="18"/>
  <c r="GU59" i="18"/>
  <c r="GV59" i="18"/>
  <c r="GW59" i="18"/>
  <c r="GX59" i="18"/>
  <c r="GY59" i="18"/>
  <c r="GZ59" i="18"/>
  <c r="AJ59" i="18"/>
  <c r="HA59" i="18"/>
  <c r="HB59" i="18"/>
  <c r="AL59" i="18"/>
  <c r="HC59" i="18"/>
  <c r="HD59" i="18"/>
  <c r="AN59" i="18"/>
  <c r="HE59" i="18"/>
  <c r="HF59" i="18"/>
  <c r="HG59" i="18"/>
  <c r="HH59" i="18"/>
  <c r="HI59" i="18"/>
  <c r="HJ59" i="18"/>
  <c r="HK59" i="18"/>
  <c r="AO59" i="18"/>
  <c r="HL59" i="18"/>
  <c r="AP59" i="18"/>
  <c r="HM59" i="18"/>
  <c r="BH59" i="18"/>
  <c r="HN59" i="18"/>
  <c r="F60" i="18"/>
  <c r="BJ60" i="18"/>
  <c r="BK60" i="18"/>
  <c r="BL60" i="18"/>
  <c r="BM60" i="18"/>
  <c r="J60" i="18"/>
  <c r="BN60" i="18"/>
  <c r="L60" i="18"/>
  <c r="BO60" i="18"/>
  <c r="BP60" i="18"/>
  <c r="AC60" i="18"/>
  <c r="BD60" i="18"/>
  <c r="BQ60" i="18"/>
  <c r="BR60" i="18"/>
  <c r="BS60" i="18"/>
  <c r="BT60" i="18"/>
  <c r="BU60" i="18"/>
  <c r="BV60" i="18"/>
  <c r="M60" i="18"/>
  <c r="X60" i="18"/>
  <c r="BW60" i="18"/>
  <c r="N60" i="18"/>
  <c r="GA60" i="18"/>
  <c r="BX60" i="18" s="1"/>
  <c r="BY60" i="18"/>
  <c r="BZ60" i="18"/>
  <c r="CA60" i="18"/>
  <c r="K60" i="18"/>
  <c r="CB60" i="18"/>
  <c r="CC60" i="18"/>
  <c r="CD60" i="18"/>
  <c r="CE60" i="18"/>
  <c r="CF60" i="18"/>
  <c r="CG60" i="18"/>
  <c r="CH60" i="18"/>
  <c r="CI60" i="18"/>
  <c r="CJ60" i="18"/>
  <c r="CK60" i="18"/>
  <c r="CL60" i="18"/>
  <c r="CM60" i="18"/>
  <c r="CN60" i="18"/>
  <c r="CO60" i="18"/>
  <c r="O60" i="18"/>
  <c r="CP60" i="18"/>
  <c r="AI60" i="18"/>
  <c r="AK60" i="18"/>
  <c r="AM60" i="18"/>
  <c r="CQ60" i="18"/>
  <c r="CR60" i="18"/>
  <c r="CS60" i="18"/>
  <c r="CT60" i="18"/>
  <c r="CU60" i="18"/>
  <c r="P60" i="18"/>
  <c r="CV60" i="18"/>
  <c r="CW60" i="18"/>
  <c r="CX60" i="18"/>
  <c r="Q60" i="18"/>
  <c r="CY60" i="18"/>
  <c r="CZ60" i="18"/>
  <c r="DA60" i="18"/>
  <c r="DB60" i="18"/>
  <c r="R60" i="18"/>
  <c r="DC60" i="18"/>
  <c r="DD60" i="18"/>
  <c r="DE60" i="18"/>
  <c r="DF60" i="18"/>
  <c r="S60" i="18"/>
  <c r="DG60" i="18"/>
  <c r="DH60" i="18"/>
  <c r="DI60" i="18"/>
  <c r="DJ60" i="18"/>
  <c r="DK60" i="18"/>
  <c r="DL60" i="18"/>
  <c r="DM60" i="18"/>
  <c r="DN60" i="18"/>
  <c r="T60" i="18"/>
  <c r="DO60" i="18"/>
  <c r="DP60" i="18"/>
  <c r="DQ60" i="18"/>
  <c r="DR60" i="18"/>
  <c r="DS60" i="18"/>
  <c r="DT60" i="18"/>
  <c r="DU60" i="18"/>
  <c r="DV60" i="18"/>
  <c r="U60" i="18"/>
  <c r="DW60" i="18"/>
  <c r="DX60" i="18"/>
  <c r="DY60" i="18"/>
  <c r="DZ60" i="18"/>
  <c r="EA60" i="18"/>
  <c r="EB60" i="18"/>
  <c r="EC60" i="18"/>
  <c r="ED60" i="18"/>
  <c r="EE60" i="18"/>
  <c r="V60" i="18"/>
  <c r="EF60" i="18"/>
  <c r="EG60" i="18"/>
  <c r="EH60" i="18"/>
  <c r="EI60" i="18"/>
  <c r="EJ60" i="18"/>
  <c r="EK60" i="18"/>
  <c r="EL60" i="18"/>
  <c r="EM60" i="18"/>
  <c r="EN60" i="18"/>
  <c r="EO60" i="18"/>
  <c r="EP60" i="18"/>
  <c r="EQ60" i="18"/>
  <c r="ER60" i="18"/>
  <c r="ES60" i="18"/>
  <c r="ET60" i="18"/>
  <c r="EU60" i="18"/>
  <c r="EV60" i="18"/>
  <c r="EW60" i="18"/>
  <c r="EX60" i="18"/>
  <c r="Y60" i="18"/>
  <c r="Z60" i="18"/>
  <c r="AA60" i="18"/>
  <c r="AB60" i="18"/>
  <c r="EY60" i="18"/>
  <c r="EZ60" i="18"/>
  <c r="FA60" i="18"/>
  <c r="FB60" i="18"/>
  <c r="FC60" i="18"/>
  <c r="FD60" i="18"/>
  <c r="FE60" i="18"/>
  <c r="FF60" i="18"/>
  <c r="FG60" i="18"/>
  <c r="FH60" i="18"/>
  <c r="FI60" i="18"/>
  <c r="FJ60" i="18"/>
  <c r="FK60" i="18"/>
  <c r="FL60" i="18"/>
  <c r="FM60" i="18"/>
  <c r="FN60" i="18"/>
  <c r="FO60" i="18"/>
  <c r="FP60" i="18"/>
  <c r="FQ60" i="18"/>
  <c r="FR60" i="18"/>
  <c r="FS60" i="18"/>
  <c r="FT60" i="18"/>
  <c r="FU60" i="18"/>
  <c r="FV60" i="18"/>
  <c r="FW60" i="18"/>
  <c r="FX60" i="18"/>
  <c r="FY60" i="18"/>
  <c r="FZ60" i="18"/>
  <c r="GB60" i="18"/>
  <c r="GC60" i="18"/>
  <c r="GD60" i="18"/>
  <c r="GE60" i="18"/>
  <c r="GF60" i="18"/>
  <c r="GG60" i="18"/>
  <c r="GH60" i="18"/>
  <c r="GI60" i="18"/>
  <c r="GJ60" i="18"/>
  <c r="GK60" i="18"/>
  <c r="GL60" i="18"/>
  <c r="GM60" i="18"/>
  <c r="GN60" i="18"/>
  <c r="GO60" i="18"/>
  <c r="GP60" i="18"/>
  <c r="GQ60" i="18"/>
  <c r="GR60" i="18"/>
  <c r="GS60" i="18"/>
  <c r="GT60" i="18"/>
  <c r="GU60" i="18"/>
  <c r="GV60" i="18"/>
  <c r="GW60" i="18"/>
  <c r="GX60" i="18"/>
  <c r="GY60" i="18"/>
  <c r="GZ60" i="18"/>
  <c r="AJ60" i="18"/>
  <c r="HA60" i="18"/>
  <c r="HB60" i="18"/>
  <c r="AL60" i="18"/>
  <c r="HC60" i="18"/>
  <c r="HD60" i="18"/>
  <c r="AN60" i="18"/>
  <c r="HE60" i="18"/>
  <c r="HF60" i="18"/>
  <c r="HG60" i="18"/>
  <c r="HH60" i="18"/>
  <c r="HI60" i="18"/>
  <c r="HJ60" i="18"/>
  <c r="HK60" i="18"/>
  <c r="AO60" i="18"/>
  <c r="HL60" i="18"/>
  <c r="AP60" i="18"/>
  <c r="HM60" i="18"/>
  <c r="BH60" i="18"/>
  <c r="HN60" i="18"/>
  <c r="F61" i="18"/>
  <c r="BJ61" i="18"/>
  <c r="BK61" i="18"/>
  <c r="BL61" i="18"/>
  <c r="BM61" i="18"/>
  <c r="J61" i="18"/>
  <c r="BN61" i="18"/>
  <c r="L61" i="18"/>
  <c r="BO61" i="18"/>
  <c r="BP61" i="18"/>
  <c r="AC61" i="18"/>
  <c r="BD61" i="18"/>
  <c r="BQ61" i="18"/>
  <c r="BR61" i="18"/>
  <c r="BS61" i="18"/>
  <c r="BT61" i="18"/>
  <c r="BU61" i="18"/>
  <c r="BV61" i="18"/>
  <c r="M61" i="18"/>
  <c r="X61" i="18"/>
  <c r="BW61" i="18"/>
  <c r="N61" i="18"/>
  <c r="GA61" i="18"/>
  <c r="BX61" i="18"/>
  <c r="BY61" i="18"/>
  <c r="BZ61" i="18"/>
  <c r="CA61" i="18"/>
  <c r="K61" i="18"/>
  <c r="CB61" i="18"/>
  <c r="CC61" i="18"/>
  <c r="CD61" i="18"/>
  <c r="CE61" i="18"/>
  <c r="CF61" i="18"/>
  <c r="CG61" i="18"/>
  <c r="CH61" i="18"/>
  <c r="CI61" i="18"/>
  <c r="CJ61" i="18"/>
  <c r="CK61" i="18"/>
  <c r="CL61" i="18"/>
  <c r="CM61" i="18"/>
  <c r="CN61" i="18"/>
  <c r="CO61" i="18"/>
  <c r="O61" i="18"/>
  <c r="CP61" i="18"/>
  <c r="AI61" i="18"/>
  <c r="AK61" i="18"/>
  <c r="AM61" i="18"/>
  <c r="CQ61" i="18"/>
  <c r="CR61" i="18"/>
  <c r="CS61" i="18"/>
  <c r="CT61" i="18"/>
  <c r="CU61" i="18"/>
  <c r="P61" i="18"/>
  <c r="CV61" i="18"/>
  <c r="CW61" i="18"/>
  <c r="CX61" i="18"/>
  <c r="Q61" i="18"/>
  <c r="CY61" i="18"/>
  <c r="CZ61" i="18"/>
  <c r="DA61" i="18"/>
  <c r="DB61" i="18"/>
  <c r="R61" i="18"/>
  <c r="DC61" i="18"/>
  <c r="DD61" i="18"/>
  <c r="DE61" i="18"/>
  <c r="DF61" i="18"/>
  <c r="S61" i="18"/>
  <c r="DG61" i="18"/>
  <c r="DH61" i="18"/>
  <c r="DI61" i="18"/>
  <c r="DJ61" i="18"/>
  <c r="DK61" i="18"/>
  <c r="DL61" i="18"/>
  <c r="DM61" i="18"/>
  <c r="DN61" i="18"/>
  <c r="T61" i="18"/>
  <c r="DO61" i="18"/>
  <c r="DP61" i="18"/>
  <c r="DQ61" i="18"/>
  <c r="DR61" i="18"/>
  <c r="DS61" i="18"/>
  <c r="DT61" i="18"/>
  <c r="DU61" i="18"/>
  <c r="DV61" i="18"/>
  <c r="U61" i="18"/>
  <c r="DW61" i="18"/>
  <c r="DX61" i="18"/>
  <c r="DY61" i="18"/>
  <c r="DZ61" i="18"/>
  <c r="EA61" i="18"/>
  <c r="EB61" i="18"/>
  <c r="EC61" i="18"/>
  <c r="ED61" i="18"/>
  <c r="EE61" i="18"/>
  <c r="V61" i="18"/>
  <c r="EF61" i="18"/>
  <c r="EG61" i="18"/>
  <c r="EH61" i="18"/>
  <c r="EI61" i="18"/>
  <c r="EJ61" i="18"/>
  <c r="EK61" i="18"/>
  <c r="EL61" i="18"/>
  <c r="EM61" i="18"/>
  <c r="EN61" i="18"/>
  <c r="EO61" i="18"/>
  <c r="EP61" i="18"/>
  <c r="EQ61" i="18"/>
  <c r="ER61" i="18"/>
  <c r="ES61" i="18"/>
  <c r="ET61" i="18"/>
  <c r="EU61" i="18"/>
  <c r="EV61" i="18"/>
  <c r="EW61" i="18"/>
  <c r="EX61" i="18"/>
  <c r="Y61" i="18"/>
  <c r="Z61" i="18"/>
  <c r="AA61" i="18"/>
  <c r="AB61" i="18"/>
  <c r="EY61" i="18"/>
  <c r="EZ61" i="18"/>
  <c r="FA61" i="18"/>
  <c r="FB61" i="18"/>
  <c r="FC61" i="18"/>
  <c r="FD61" i="18"/>
  <c r="FE61" i="18"/>
  <c r="FF61" i="18"/>
  <c r="FG61" i="18"/>
  <c r="FH61" i="18"/>
  <c r="FI61" i="18"/>
  <c r="FJ61" i="18"/>
  <c r="FK61" i="18"/>
  <c r="FL61" i="18"/>
  <c r="FM61" i="18"/>
  <c r="FN61" i="18"/>
  <c r="FO61" i="18"/>
  <c r="FP61" i="18"/>
  <c r="FQ61" i="18"/>
  <c r="FR61" i="18"/>
  <c r="FS61" i="18"/>
  <c r="FT61" i="18"/>
  <c r="FU61" i="18"/>
  <c r="FV61" i="18"/>
  <c r="FW61" i="18"/>
  <c r="FX61" i="18"/>
  <c r="FY61" i="18"/>
  <c r="FZ61" i="18"/>
  <c r="GB61" i="18"/>
  <c r="GC61" i="18"/>
  <c r="GD61" i="18"/>
  <c r="GE61" i="18"/>
  <c r="GF61" i="18"/>
  <c r="GG61" i="18"/>
  <c r="GH61" i="18"/>
  <c r="GI61" i="18"/>
  <c r="GJ61" i="18"/>
  <c r="GK61" i="18"/>
  <c r="GL61" i="18"/>
  <c r="GM61" i="18"/>
  <c r="GN61" i="18"/>
  <c r="GO61" i="18"/>
  <c r="GP61" i="18"/>
  <c r="GQ61" i="18"/>
  <c r="GR61" i="18"/>
  <c r="GS61" i="18"/>
  <c r="GT61" i="18"/>
  <c r="GU61" i="18"/>
  <c r="GV61" i="18"/>
  <c r="GW61" i="18"/>
  <c r="GX61" i="18"/>
  <c r="GY61" i="18"/>
  <c r="GZ61" i="18"/>
  <c r="AJ61" i="18"/>
  <c r="HA61" i="18"/>
  <c r="HB61" i="18"/>
  <c r="AL61" i="18"/>
  <c r="HC61" i="18"/>
  <c r="HD61" i="18"/>
  <c r="AN61" i="18"/>
  <c r="HE61" i="18"/>
  <c r="HF61" i="18"/>
  <c r="HG61" i="18"/>
  <c r="HH61" i="18"/>
  <c r="HI61" i="18"/>
  <c r="HJ61" i="18"/>
  <c r="HK61" i="18"/>
  <c r="AO61" i="18"/>
  <c r="HL61" i="18"/>
  <c r="AP61" i="18"/>
  <c r="HM61" i="18"/>
  <c r="BH61" i="18"/>
  <c r="HN61" i="18"/>
  <c r="F62" i="18"/>
  <c r="BJ62" i="18"/>
  <c r="BK62" i="18"/>
  <c r="BL62" i="18"/>
  <c r="BM62" i="18"/>
  <c r="J62" i="18"/>
  <c r="BN62" i="18"/>
  <c r="L62" i="18"/>
  <c r="BO62" i="18"/>
  <c r="BP62" i="18"/>
  <c r="AC62" i="18"/>
  <c r="BD62" i="18"/>
  <c r="BQ62" i="18"/>
  <c r="BR62" i="18"/>
  <c r="BS62" i="18"/>
  <c r="BT62" i="18"/>
  <c r="BU62" i="18"/>
  <c r="BV62" i="18"/>
  <c r="M62" i="18"/>
  <c r="X62" i="18"/>
  <c r="BW62" i="18"/>
  <c r="N62" i="18"/>
  <c r="GA62" i="18"/>
  <c r="BX62" i="18" s="1"/>
  <c r="BY62" i="18"/>
  <c r="BZ62" i="18"/>
  <c r="CA62" i="18"/>
  <c r="K62" i="18"/>
  <c r="CB62" i="18"/>
  <c r="CC62" i="18"/>
  <c r="CD62" i="18"/>
  <c r="CE62" i="18"/>
  <c r="CF62" i="18"/>
  <c r="CG62" i="18"/>
  <c r="CH62" i="18"/>
  <c r="CI62" i="18"/>
  <c r="CJ62" i="18"/>
  <c r="CK62" i="18"/>
  <c r="CL62" i="18"/>
  <c r="CM62" i="18"/>
  <c r="CN62" i="18"/>
  <c r="CO62" i="18"/>
  <c r="O62" i="18"/>
  <c r="CP62" i="18"/>
  <c r="AI62" i="18"/>
  <c r="AK62" i="18"/>
  <c r="AM62" i="18"/>
  <c r="CQ62" i="18"/>
  <c r="CR62" i="18"/>
  <c r="CS62" i="18"/>
  <c r="CT62" i="18"/>
  <c r="CU62" i="18"/>
  <c r="P62" i="18"/>
  <c r="CV62" i="18"/>
  <c r="CW62" i="18"/>
  <c r="CX62" i="18"/>
  <c r="Q62" i="18"/>
  <c r="CY62" i="18"/>
  <c r="CZ62" i="18"/>
  <c r="DA62" i="18"/>
  <c r="DB62" i="18"/>
  <c r="R62" i="18"/>
  <c r="DC62" i="18"/>
  <c r="DD62" i="18"/>
  <c r="DE62" i="18"/>
  <c r="DF62" i="18"/>
  <c r="S62" i="18"/>
  <c r="DG62" i="18"/>
  <c r="DH62" i="18"/>
  <c r="DI62" i="18"/>
  <c r="DJ62" i="18"/>
  <c r="DK62" i="18"/>
  <c r="DL62" i="18"/>
  <c r="DM62" i="18"/>
  <c r="DN62" i="18"/>
  <c r="T62" i="18"/>
  <c r="DO62" i="18"/>
  <c r="DP62" i="18"/>
  <c r="DQ62" i="18"/>
  <c r="DR62" i="18"/>
  <c r="DS62" i="18"/>
  <c r="DT62" i="18"/>
  <c r="DU62" i="18"/>
  <c r="DV62" i="18"/>
  <c r="U62" i="18"/>
  <c r="DW62" i="18"/>
  <c r="DX62" i="18"/>
  <c r="DY62" i="18"/>
  <c r="DZ62" i="18"/>
  <c r="EA62" i="18"/>
  <c r="EB62" i="18"/>
  <c r="EC62" i="18"/>
  <c r="ED62" i="18"/>
  <c r="EE62" i="18"/>
  <c r="V62" i="18"/>
  <c r="EF62" i="18"/>
  <c r="EG62" i="18"/>
  <c r="EH62" i="18"/>
  <c r="EI62" i="18"/>
  <c r="EJ62" i="18"/>
  <c r="EK62" i="18"/>
  <c r="EL62" i="18"/>
  <c r="EM62" i="18"/>
  <c r="EN62" i="18"/>
  <c r="EO62" i="18"/>
  <c r="EP62" i="18"/>
  <c r="EQ62" i="18"/>
  <c r="ER62" i="18"/>
  <c r="ES62" i="18"/>
  <c r="ET62" i="18"/>
  <c r="EU62" i="18"/>
  <c r="EV62" i="18"/>
  <c r="EW62" i="18"/>
  <c r="EX62" i="18"/>
  <c r="Y62" i="18"/>
  <c r="Z62" i="18"/>
  <c r="AA62" i="18"/>
  <c r="AB62" i="18"/>
  <c r="EY62" i="18"/>
  <c r="EZ62" i="18"/>
  <c r="FA62" i="18"/>
  <c r="FB62" i="18"/>
  <c r="FC62" i="18"/>
  <c r="FD62" i="18"/>
  <c r="FE62" i="18"/>
  <c r="FF62" i="18"/>
  <c r="FG62" i="18"/>
  <c r="FH62" i="18"/>
  <c r="FI62" i="18"/>
  <c r="FJ62" i="18"/>
  <c r="FK62" i="18"/>
  <c r="FL62" i="18"/>
  <c r="FM62" i="18"/>
  <c r="FN62" i="18"/>
  <c r="FO62" i="18"/>
  <c r="FP62" i="18"/>
  <c r="FQ62" i="18"/>
  <c r="FR62" i="18"/>
  <c r="FS62" i="18"/>
  <c r="FT62" i="18"/>
  <c r="FU62" i="18"/>
  <c r="FV62" i="18"/>
  <c r="FW62" i="18"/>
  <c r="FX62" i="18"/>
  <c r="FY62" i="18"/>
  <c r="FZ62" i="18"/>
  <c r="GB62" i="18"/>
  <c r="GC62" i="18"/>
  <c r="GD62" i="18"/>
  <c r="GE62" i="18"/>
  <c r="GF62" i="18"/>
  <c r="GG62" i="18"/>
  <c r="GH62" i="18"/>
  <c r="GI62" i="18"/>
  <c r="GJ62" i="18"/>
  <c r="GK62" i="18"/>
  <c r="GL62" i="18"/>
  <c r="GM62" i="18"/>
  <c r="GN62" i="18"/>
  <c r="GO62" i="18"/>
  <c r="GP62" i="18"/>
  <c r="GQ62" i="18"/>
  <c r="GR62" i="18"/>
  <c r="GS62" i="18"/>
  <c r="GT62" i="18"/>
  <c r="GU62" i="18"/>
  <c r="GV62" i="18"/>
  <c r="GW62" i="18"/>
  <c r="GX62" i="18"/>
  <c r="GY62" i="18"/>
  <c r="GZ62" i="18"/>
  <c r="AJ62" i="18"/>
  <c r="HA62" i="18"/>
  <c r="HB62" i="18"/>
  <c r="AL62" i="18"/>
  <c r="HC62" i="18"/>
  <c r="HD62" i="18"/>
  <c r="AN62" i="18"/>
  <c r="HE62" i="18"/>
  <c r="HF62" i="18"/>
  <c r="HG62" i="18"/>
  <c r="HH62" i="18"/>
  <c r="HI62" i="18"/>
  <c r="HJ62" i="18"/>
  <c r="HK62" i="18"/>
  <c r="AO62" i="18"/>
  <c r="HL62" i="18"/>
  <c r="AP62" i="18"/>
  <c r="HM62" i="18"/>
  <c r="BH62" i="18"/>
  <c r="HN62" i="18"/>
  <c r="F63" i="18"/>
  <c r="BJ63" i="18"/>
  <c r="BK63" i="18"/>
  <c r="BL63" i="18"/>
  <c r="BM63" i="18"/>
  <c r="J63" i="18"/>
  <c r="BN63" i="18"/>
  <c r="L63" i="18"/>
  <c r="BO63" i="18"/>
  <c r="BP63" i="18"/>
  <c r="AC63" i="18"/>
  <c r="BD63" i="18"/>
  <c r="BQ63" i="18"/>
  <c r="BR63" i="18"/>
  <c r="BS63" i="18"/>
  <c r="BT63" i="18"/>
  <c r="BU63" i="18"/>
  <c r="BV63" i="18"/>
  <c r="M63" i="18"/>
  <c r="X63" i="18"/>
  <c r="BW63" i="18"/>
  <c r="N63" i="18"/>
  <c r="GA63" i="18"/>
  <c r="BX63" i="18"/>
  <c r="BY63" i="18"/>
  <c r="BZ63" i="18"/>
  <c r="CA63" i="18"/>
  <c r="K63" i="18"/>
  <c r="CB63" i="18"/>
  <c r="CC63" i="18"/>
  <c r="CD63" i="18"/>
  <c r="CE63" i="18"/>
  <c r="CF63" i="18"/>
  <c r="CG63" i="18"/>
  <c r="CH63" i="18"/>
  <c r="CI63" i="18"/>
  <c r="CJ63" i="18"/>
  <c r="CK63" i="18"/>
  <c r="CL63" i="18"/>
  <c r="CM63" i="18"/>
  <c r="CN63" i="18"/>
  <c r="CO63" i="18"/>
  <c r="O63" i="18"/>
  <c r="CP63" i="18"/>
  <c r="AI63" i="18"/>
  <c r="AK63" i="18"/>
  <c r="AM63" i="18"/>
  <c r="CQ63" i="18"/>
  <c r="CR63" i="18"/>
  <c r="CS63" i="18"/>
  <c r="CT63" i="18"/>
  <c r="CU63" i="18"/>
  <c r="P63" i="18"/>
  <c r="CV63" i="18"/>
  <c r="CW63" i="18"/>
  <c r="CX63" i="18"/>
  <c r="Q63" i="18"/>
  <c r="CY63" i="18"/>
  <c r="CZ63" i="18"/>
  <c r="DA63" i="18"/>
  <c r="DB63" i="18"/>
  <c r="R63" i="18"/>
  <c r="DC63" i="18"/>
  <c r="DD63" i="18"/>
  <c r="DE63" i="18"/>
  <c r="DF63" i="18"/>
  <c r="S63" i="18"/>
  <c r="DG63" i="18"/>
  <c r="DH63" i="18"/>
  <c r="DI63" i="18"/>
  <c r="DJ63" i="18"/>
  <c r="DK63" i="18"/>
  <c r="DL63" i="18"/>
  <c r="DM63" i="18"/>
  <c r="DN63" i="18"/>
  <c r="T63" i="18"/>
  <c r="DO63" i="18"/>
  <c r="DP63" i="18"/>
  <c r="DQ63" i="18"/>
  <c r="DR63" i="18"/>
  <c r="DS63" i="18"/>
  <c r="DT63" i="18"/>
  <c r="DU63" i="18"/>
  <c r="DV63" i="18"/>
  <c r="U63" i="18"/>
  <c r="DW63" i="18"/>
  <c r="DX63" i="18"/>
  <c r="DY63" i="18"/>
  <c r="DZ63" i="18"/>
  <c r="EA63" i="18"/>
  <c r="EB63" i="18"/>
  <c r="EC63" i="18"/>
  <c r="ED63" i="18"/>
  <c r="EE63" i="18"/>
  <c r="V63" i="18"/>
  <c r="EF63" i="18"/>
  <c r="EG63" i="18"/>
  <c r="EH63" i="18"/>
  <c r="EI63" i="18"/>
  <c r="EJ63" i="18"/>
  <c r="EK63" i="18"/>
  <c r="EL63" i="18"/>
  <c r="EM63" i="18"/>
  <c r="EN63" i="18"/>
  <c r="EO63" i="18"/>
  <c r="EP63" i="18"/>
  <c r="EQ63" i="18"/>
  <c r="ER63" i="18"/>
  <c r="ES63" i="18"/>
  <c r="ET63" i="18"/>
  <c r="EU63" i="18"/>
  <c r="EV63" i="18"/>
  <c r="EW63" i="18"/>
  <c r="EX63" i="18"/>
  <c r="Y63" i="18"/>
  <c r="Z63" i="18"/>
  <c r="AA63" i="18"/>
  <c r="AB63" i="18"/>
  <c r="EY63" i="18"/>
  <c r="EZ63" i="18"/>
  <c r="FA63" i="18"/>
  <c r="FB63" i="18"/>
  <c r="FC63" i="18"/>
  <c r="FD63" i="18"/>
  <c r="FE63" i="18"/>
  <c r="FF63" i="18"/>
  <c r="FG63" i="18"/>
  <c r="FH63" i="18"/>
  <c r="FI63" i="18"/>
  <c r="FJ63" i="18"/>
  <c r="FK63" i="18"/>
  <c r="FL63" i="18"/>
  <c r="FM63" i="18"/>
  <c r="FN63" i="18"/>
  <c r="FO63" i="18"/>
  <c r="FP63" i="18"/>
  <c r="FQ63" i="18"/>
  <c r="FR63" i="18"/>
  <c r="FS63" i="18"/>
  <c r="FT63" i="18"/>
  <c r="FU63" i="18"/>
  <c r="FV63" i="18"/>
  <c r="FW63" i="18"/>
  <c r="FX63" i="18"/>
  <c r="FY63" i="18"/>
  <c r="FZ63" i="18"/>
  <c r="GB63" i="18"/>
  <c r="GC63" i="18"/>
  <c r="GD63" i="18"/>
  <c r="GE63" i="18"/>
  <c r="GF63" i="18"/>
  <c r="GG63" i="18"/>
  <c r="GH63" i="18"/>
  <c r="GI63" i="18"/>
  <c r="GJ63" i="18"/>
  <c r="GK63" i="18"/>
  <c r="GL63" i="18"/>
  <c r="GM63" i="18"/>
  <c r="GN63" i="18"/>
  <c r="GO63" i="18"/>
  <c r="GP63" i="18"/>
  <c r="GQ63" i="18"/>
  <c r="GR63" i="18"/>
  <c r="GS63" i="18"/>
  <c r="GT63" i="18"/>
  <c r="GU63" i="18"/>
  <c r="GV63" i="18"/>
  <c r="GW63" i="18"/>
  <c r="GX63" i="18"/>
  <c r="GY63" i="18"/>
  <c r="GZ63" i="18"/>
  <c r="AJ63" i="18"/>
  <c r="HA63" i="18"/>
  <c r="HB63" i="18"/>
  <c r="AL63" i="18"/>
  <c r="HC63" i="18"/>
  <c r="HD63" i="18"/>
  <c r="AN63" i="18"/>
  <c r="HE63" i="18"/>
  <c r="HF63" i="18"/>
  <c r="HG63" i="18"/>
  <c r="HH63" i="18"/>
  <c r="HI63" i="18"/>
  <c r="HJ63" i="18"/>
  <c r="HK63" i="18"/>
  <c r="AO63" i="18"/>
  <c r="HL63" i="18"/>
  <c r="AP63" i="18"/>
  <c r="HM63" i="18"/>
  <c r="BH63" i="18"/>
  <c r="HN63" i="18"/>
  <c r="F64" i="18"/>
  <c r="BJ64" i="18"/>
  <c r="BK64" i="18"/>
  <c r="BL64" i="18"/>
  <c r="BM64" i="18"/>
  <c r="J64" i="18"/>
  <c r="BN64" i="18"/>
  <c r="L64" i="18"/>
  <c r="BO64" i="18"/>
  <c r="BP64" i="18"/>
  <c r="AC64" i="18"/>
  <c r="BD64" i="18"/>
  <c r="BQ64" i="18"/>
  <c r="BR64" i="18"/>
  <c r="BS64" i="18"/>
  <c r="BT64" i="18"/>
  <c r="BU64" i="18"/>
  <c r="BV64" i="18"/>
  <c r="M64" i="18"/>
  <c r="X64" i="18"/>
  <c r="BW64" i="18"/>
  <c r="N64" i="18"/>
  <c r="GA64" i="18"/>
  <c r="BX64" i="18"/>
  <c r="BY64" i="18"/>
  <c r="BZ64" i="18"/>
  <c r="CA64" i="18"/>
  <c r="K64" i="18"/>
  <c r="CB64" i="18"/>
  <c r="CC64" i="18"/>
  <c r="CD64" i="18"/>
  <c r="CE64" i="18"/>
  <c r="CF64" i="18"/>
  <c r="CG64" i="18"/>
  <c r="CH64" i="18"/>
  <c r="CI64" i="18"/>
  <c r="CJ64" i="18"/>
  <c r="CK64" i="18"/>
  <c r="CL64" i="18"/>
  <c r="CM64" i="18"/>
  <c r="CN64" i="18"/>
  <c r="CO64" i="18"/>
  <c r="O64" i="18"/>
  <c r="CP64" i="18"/>
  <c r="AI64" i="18"/>
  <c r="AK64" i="18"/>
  <c r="AM64" i="18"/>
  <c r="CQ64" i="18"/>
  <c r="CR64" i="18"/>
  <c r="CS64" i="18"/>
  <c r="CT64" i="18"/>
  <c r="CU64" i="18"/>
  <c r="P64" i="18"/>
  <c r="CV64" i="18"/>
  <c r="CW64" i="18"/>
  <c r="CX64" i="18"/>
  <c r="Q64" i="18"/>
  <c r="CY64" i="18"/>
  <c r="CZ64" i="18"/>
  <c r="DA64" i="18"/>
  <c r="DB64" i="18"/>
  <c r="R64" i="18"/>
  <c r="DC64" i="18"/>
  <c r="DD64" i="18"/>
  <c r="DE64" i="18"/>
  <c r="DF64" i="18"/>
  <c r="S64" i="18"/>
  <c r="DG64" i="18"/>
  <c r="DH64" i="18"/>
  <c r="DI64" i="18"/>
  <c r="DJ64" i="18"/>
  <c r="DK64" i="18"/>
  <c r="DL64" i="18"/>
  <c r="DM64" i="18"/>
  <c r="DN64" i="18"/>
  <c r="T64" i="18"/>
  <c r="DO64" i="18"/>
  <c r="DP64" i="18"/>
  <c r="DQ64" i="18"/>
  <c r="DR64" i="18"/>
  <c r="DS64" i="18"/>
  <c r="DT64" i="18"/>
  <c r="DU64" i="18"/>
  <c r="DV64" i="18"/>
  <c r="U64" i="18"/>
  <c r="DW64" i="18"/>
  <c r="DX64" i="18"/>
  <c r="DY64" i="18"/>
  <c r="DZ64" i="18"/>
  <c r="EA64" i="18"/>
  <c r="EB64" i="18"/>
  <c r="EC64" i="18"/>
  <c r="ED64" i="18"/>
  <c r="EE64" i="18"/>
  <c r="V64" i="18"/>
  <c r="EF64" i="18"/>
  <c r="EG64" i="18"/>
  <c r="EH64" i="18"/>
  <c r="EI64" i="18"/>
  <c r="EJ64" i="18"/>
  <c r="EK64" i="18"/>
  <c r="EL64" i="18"/>
  <c r="EM64" i="18"/>
  <c r="EN64" i="18"/>
  <c r="EO64" i="18"/>
  <c r="EP64" i="18"/>
  <c r="EQ64" i="18"/>
  <c r="ER64" i="18"/>
  <c r="ES64" i="18"/>
  <c r="ET64" i="18"/>
  <c r="EU64" i="18"/>
  <c r="EV64" i="18"/>
  <c r="EW64" i="18"/>
  <c r="EX64" i="18"/>
  <c r="Y64" i="18"/>
  <c r="Z64" i="18"/>
  <c r="AA64" i="18"/>
  <c r="AB64" i="18"/>
  <c r="EY64" i="18"/>
  <c r="EZ64" i="18"/>
  <c r="FA64" i="18"/>
  <c r="FB64" i="18"/>
  <c r="FC64" i="18"/>
  <c r="FD64" i="18"/>
  <c r="FE64" i="18"/>
  <c r="FF64" i="18"/>
  <c r="FG64" i="18"/>
  <c r="FH64" i="18"/>
  <c r="FI64" i="18"/>
  <c r="FJ64" i="18"/>
  <c r="FK64" i="18"/>
  <c r="FL64" i="18"/>
  <c r="FM64" i="18"/>
  <c r="FN64" i="18"/>
  <c r="FO64" i="18"/>
  <c r="FP64" i="18"/>
  <c r="FQ64" i="18"/>
  <c r="FR64" i="18"/>
  <c r="FS64" i="18"/>
  <c r="FT64" i="18"/>
  <c r="FU64" i="18"/>
  <c r="FV64" i="18"/>
  <c r="FW64" i="18"/>
  <c r="FX64" i="18"/>
  <c r="FY64" i="18"/>
  <c r="FZ64" i="18"/>
  <c r="GB64" i="18"/>
  <c r="GC64" i="18"/>
  <c r="GD64" i="18"/>
  <c r="GE64" i="18"/>
  <c r="GF64" i="18"/>
  <c r="GG64" i="18"/>
  <c r="GH64" i="18"/>
  <c r="GI64" i="18"/>
  <c r="GJ64" i="18"/>
  <c r="GK64" i="18"/>
  <c r="GL64" i="18"/>
  <c r="GM64" i="18"/>
  <c r="GN64" i="18"/>
  <c r="GO64" i="18"/>
  <c r="GP64" i="18"/>
  <c r="GQ64" i="18"/>
  <c r="GR64" i="18"/>
  <c r="GS64" i="18"/>
  <c r="GT64" i="18"/>
  <c r="GU64" i="18"/>
  <c r="GV64" i="18"/>
  <c r="GW64" i="18"/>
  <c r="GX64" i="18"/>
  <c r="GY64" i="18"/>
  <c r="GZ64" i="18"/>
  <c r="AJ64" i="18"/>
  <c r="HA64" i="18"/>
  <c r="HB64" i="18"/>
  <c r="AL64" i="18"/>
  <c r="HC64" i="18"/>
  <c r="HD64" i="18"/>
  <c r="AN64" i="18"/>
  <c r="HE64" i="18"/>
  <c r="HF64" i="18"/>
  <c r="HG64" i="18"/>
  <c r="HH64" i="18"/>
  <c r="HI64" i="18"/>
  <c r="HJ64" i="18"/>
  <c r="HK64" i="18"/>
  <c r="AO64" i="18"/>
  <c r="HL64" i="18"/>
  <c r="AP64" i="18"/>
  <c r="HM64" i="18"/>
  <c r="BH64" i="18"/>
  <c r="HN64" i="18"/>
  <c r="BK5" i="18"/>
  <c r="BL5" i="18"/>
  <c r="BM5" i="18"/>
  <c r="BN5" i="18"/>
  <c r="L5" i="18"/>
  <c r="BO5" i="18"/>
  <c r="BP5" i="18"/>
  <c r="BQ5" i="18"/>
  <c r="BR5" i="18"/>
  <c r="BS5" i="18"/>
  <c r="BT5" i="18"/>
  <c r="BU5" i="18"/>
  <c r="BV5" i="18"/>
  <c r="S5" i="18"/>
  <c r="BG5" i="18"/>
  <c r="BW5" i="18"/>
  <c r="GA5" i="18"/>
  <c r="BX5" i="18"/>
  <c r="BY5" i="18"/>
  <c r="BZ5" i="18"/>
  <c r="CA5" i="18"/>
  <c r="K5" i="18"/>
  <c r="CB5" i="18"/>
  <c r="CC5" i="18"/>
  <c r="CD5" i="18"/>
  <c r="CE5" i="18"/>
  <c r="CF5" i="18"/>
  <c r="CG5" i="18"/>
  <c r="CH5" i="18"/>
  <c r="CI5" i="18"/>
  <c r="CJ5" i="18"/>
  <c r="CK5" i="18"/>
  <c r="CL5" i="18"/>
  <c r="CM5" i="18"/>
  <c r="CN5" i="18"/>
  <c r="CO5" i="18"/>
  <c r="O5" i="18"/>
  <c r="CP5" i="18"/>
  <c r="N6" i="26"/>
  <c r="AG6" i="26"/>
  <c r="AS6" i="16"/>
  <c r="AV6" i="17"/>
  <c r="AI5" i="18"/>
  <c r="P6" i="26"/>
  <c r="AI6" i="26"/>
  <c r="AU6" i="16"/>
  <c r="AX6" i="17"/>
  <c r="AK5" i="18"/>
  <c r="R6" i="26"/>
  <c r="AK6" i="26"/>
  <c r="AW6" i="16"/>
  <c r="AZ6" i="17"/>
  <c r="AM5" i="18"/>
  <c r="CQ5" i="18"/>
  <c r="CR5" i="18"/>
  <c r="O6" i="26"/>
  <c r="AH6" i="26"/>
  <c r="AT6" i="16"/>
  <c r="AW6" i="17"/>
  <c r="AJ5" i="18"/>
  <c r="CS5" i="18"/>
  <c r="Q6" i="26"/>
  <c r="AJ6" i="26"/>
  <c r="AV6" i="16"/>
  <c r="AY6" i="17"/>
  <c r="AL5" i="18"/>
  <c r="CT5" i="18"/>
  <c r="CU5" i="18"/>
  <c r="P5" i="18"/>
  <c r="CV5" i="18"/>
  <c r="CW5" i="18"/>
  <c r="CX5" i="18"/>
  <c r="Q5" i="18"/>
  <c r="CY5" i="18"/>
  <c r="CZ5" i="18"/>
  <c r="DA5" i="18"/>
  <c r="DB5" i="18"/>
  <c r="R5" i="18"/>
  <c r="DC5" i="18"/>
  <c r="DD5" i="18"/>
  <c r="DE5" i="18"/>
  <c r="DF5" i="18"/>
  <c r="DG5" i="18"/>
  <c r="DH5" i="18"/>
  <c r="DI5" i="18"/>
  <c r="DJ5" i="18"/>
  <c r="DK5" i="18"/>
  <c r="DL5" i="18"/>
  <c r="DM5" i="18"/>
  <c r="DN5" i="18"/>
  <c r="T5" i="18"/>
  <c r="DO5" i="18"/>
  <c r="DP5" i="18"/>
  <c r="DQ5" i="18"/>
  <c r="DR5" i="18"/>
  <c r="DS5" i="18"/>
  <c r="DT5" i="18"/>
  <c r="DU5" i="18"/>
  <c r="DV5" i="18"/>
  <c r="U5" i="18"/>
  <c r="DW5" i="18"/>
  <c r="DX5" i="18"/>
  <c r="DY5" i="18"/>
  <c r="DZ5" i="18"/>
  <c r="EA5" i="18"/>
  <c r="EB5" i="18"/>
  <c r="EC5" i="18"/>
  <c r="ED5" i="18"/>
  <c r="EE5" i="18"/>
  <c r="V5" i="18"/>
  <c r="EF5" i="18"/>
  <c r="EG5" i="18"/>
  <c r="EH5" i="18"/>
  <c r="EI5" i="18"/>
  <c r="EJ5" i="18"/>
  <c r="EK5" i="18"/>
  <c r="W5" i="18"/>
  <c r="EL5" i="18"/>
  <c r="EM5" i="18"/>
  <c r="EN5" i="18"/>
  <c r="EO5" i="18"/>
  <c r="EP5" i="18"/>
  <c r="EQ5" i="18"/>
  <c r="ER5" i="18"/>
  <c r="ES5" i="18"/>
  <c r="ET5" i="18"/>
  <c r="EU5" i="18"/>
  <c r="EV5" i="18"/>
  <c r="EW5" i="18"/>
  <c r="EX5" i="18"/>
  <c r="Z5" i="18"/>
  <c r="AA5" i="18"/>
  <c r="EY5" i="18"/>
  <c r="EZ5" i="18"/>
  <c r="FA5" i="18"/>
  <c r="FB5" i="18"/>
  <c r="FC5" i="18"/>
  <c r="FD5" i="18"/>
  <c r="FE5" i="18"/>
  <c r="FF5" i="18"/>
  <c r="FG5" i="18"/>
  <c r="FH5" i="18"/>
  <c r="FI5" i="18"/>
  <c r="FJ5" i="18"/>
  <c r="FK5" i="18"/>
  <c r="FL5" i="18"/>
  <c r="FM5" i="18"/>
  <c r="FN5" i="18"/>
  <c r="FO5" i="18"/>
  <c r="FP5" i="18"/>
  <c r="FQ5" i="18"/>
  <c r="FR5" i="18"/>
  <c r="FS5" i="18"/>
  <c r="FT5" i="18"/>
  <c r="FU5" i="18"/>
  <c r="FV5" i="18"/>
  <c r="FW5" i="18"/>
  <c r="FX5" i="18"/>
  <c r="FY5" i="18"/>
  <c r="FZ5" i="18"/>
  <c r="GB5" i="18"/>
  <c r="GC5" i="18"/>
  <c r="GD5" i="18"/>
  <c r="GE5" i="18"/>
  <c r="GF5" i="18"/>
  <c r="GG5" i="18"/>
  <c r="GH5" i="18"/>
  <c r="GI5" i="18"/>
  <c r="GJ5" i="18"/>
  <c r="GK5" i="18"/>
  <c r="GL5" i="18"/>
  <c r="GM5" i="18"/>
  <c r="GN5" i="18"/>
  <c r="GO5" i="18"/>
  <c r="GP5" i="18"/>
  <c r="GQ5" i="18"/>
  <c r="GR5" i="18"/>
  <c r="AP8" i="16"/>
  <c r="AP8" i="17"/>
  <c r="AP7" i="16"/>
  <c r="AP7" i="17"/>
  <c r="AF5" i="18"/>
  <c r="AQ8" i="16"/>
  <c r="AQ8" i="17"/>
  <c r="AQ7" i="16"/>
  <c r="AQ7" i="17"/>
  <c r="AG5" i="18"/>
  <c r="AL6" i="26"/>
  <c r="AX6" i="16"/>
  <c r="BA6" i="17"/>
  <c r="AN5" i="18"/>
  <c r="AM6" i="26"/>
  <c r="AY6" i="16"/>
  <c r="BB6" i="17"/>
  <c r="AO5" i="18"/>
  <c r="AN6" i="26"/>
  <c r="AZ6" i="16"/>
  <c r="BC6" i="17"/>
  <c r="AP5" i="18"/>
  <c r="GS5" i="18"/>
  <c r="GT5" i="18"/>
  <c r="GU5" i="18"/>
  <c r="GV5" i="18"/>
  <c r="GW5" i="18"/>
  <c r="GX5" i="18"/>
  <c r="GY5" i="18"/>
  <c r="GZ5" i="18"/>
  <c r="HA5" i="18"/>
  <c r="HB5" i="18"/>
  <c r="HC5" i="18"/>
  <c r="HD5" i="18"/>
  <c r="S6" i="26"/>
  <c r="HE5" i="18"/>
  <c r="HF5" i="18"/>
  <c r="HG5" i="18"/>
  <c r="HH5" i="18"/>
  <c r="HI5" i="18"/>
  <c r="HJ5" i="18"/>
  <c r="HK5" i="18"/>
  <c r="T6" i="26"/>
  <c r="HL5" i="18"/>
  <c r="HM5" i="18"/>
  <c r="BH5" i="18"/>
  <c r="HN5" i="18"/>
  <c r="C5" i="18"/>
  <c r="D5" i="18"/>
  <c r="F11" i="16"/>
  <c r="R11" i="16"/>
  <c r="W11" i="26"/>
  <c r="W11" i="16"/>
  <c r="X11" i="26"/>
  <c r="X11" i="16"/>
  <c r="Y11" i="26"/>
  <c r="Y11" i="16"/>
  <c r="Z11" i="26"/>
  <c r="Z11" i="16"/>
  <c r="AA11" i="26"/>
  <c r="AA11" i="16"/>
  <c r="AB11" i="26"/>
  <c r="AB11" i="16"/>
  <c r="AC11" i="26"/>
  <c r="AC11" i="16"/>
  <c r="AD11" i="26"/>
  <c r="AD11" i="16"/>
  <c r="AE11" i="26"/>
  <c r="AE11" i="16"/>
  <c r="AF11" i="26"/>
  <c r="AF11" i="16"/>
  <c r="Z11" i="25"/>
  <c r="AH11" i="16"/>
  <c r="AA11" i="25"/>
  <c r="AI11" i="16"/>
  <c r="AB11" i="25"/>
  <c r="AJ11" i="16"/>
  <c r="AC11" i="25"/>
  <c r="AK11" i="16"/>
  <c r="AD11" i="25"/>
  <c r="AL11" i="16"/>
  <c r="T10" i="16"/>
  <c r="T11" i="16"/>
  <c r="AR11" i="16"/>
  <c r="F12" i="16"/>
  <c r="R12" i="16"/>
  <c r="F13" i="16"/>
  <c r="R13" i="16"/>
  <c r="G53" i="29"/>
  <c r="G52" i="29"/>
  <c r="G51" i="29"/>
  <c r="G50" i="29"/>
  <c r="G49" i="29"/>
  <c r="G48" i="29"/>
  <c r="G47" i="29"/>
  <c r="G46" i="29"/>
  <c r="G45" i="29"/>
  <c r="G44" i="29"/>
  <c r="G43" i="29"/>
  <c r="G42" i="29"/>
  <c r="G41" i="29"/>
  <c r="G40" i="29"/>
  <c r="G39" i="29"/>
  <c r="G38" i="29"/>
  <c r="G37" i="29"/>
  <c r="G36" i="29"/>
  <c r="G35" i="29"/>
  <c r="G34" i="29"/>
  <c r="G33" i="29"/>
  <c r="G32" i="29"/>
  <c r="G31" i="29"/>
  <c r="G30" i="29"/>
  <c r="G29" i="29"/>
  <c r="G28" i="29"/>
  <c r="G27" i="29"/>
  <c r="G26" i="29"/>
  <c r="G25" i="29"/>
  <c r="G24" i="29"/>
  <c r="G23" i="29"/>
  <c r="G22" i="29"/>
  <c r="G21" i="29"/>
  <c r="G20" i="29"/>
  <c r="G19" i="29"/>
  <c r="G18" i="29"/>
  <c r="G17" i="29"/>
  <c r="G16" i="29"/>
  <c r="G15" i="29"/>
  <c r="G14" i="29"/>
  <c r="G13" i="29"/>
  <c r="G12" i="29"/>
  <c r="G11" i="29"/>
  <c r="G10" i="29"/>
  <c r="G9" i="29"/>
  <c r="G8" i="29"/>
  <c r="G7" i="29"/>
  <c r="G6" i="29"/>
  <c r="G5" i="29"/>
  <c r="G4" i="29"/>
  <c r="AA66" i="17"/>
  <c r="AA67" i="17"/>
  <c r="AA68" i="17"/>
  <c r="AA69" i="17"/>
  <c r="AA70" i="17"/>
  <c r="AA71" i="17"/>
  <c r="AA72" i="17"/>
  <c r="AA73" i="17"/>
  <c r="AA74" i="17"/>
  <c r="AA75" i="17"/>
  <c r="AA76" i="17"/>
  <c r="AA77" i="17"/>
  <c r="AA78" i="17"/>
  <c r="W66" i="16"/>
  <c r="W67" i="16"/>
  <c r="W68" i="16"/>
  <c r="W69" i="16"/>
  <c r="W70" i="16"/>
  <c r="W71" i="16"/>
  <c r="W72" i="16"/>
  <c r="W73" i="16"/>
  <c r="W74" i="16"/>
  <c r="W75" i="16"/>
  <c r="W76" i="16"/>
  <c r="W77" i="16"/>
  <c r="W78" i="16"/>
  <c r="W79" i="16"/>
  <c r="W80" i="16"/>
  <c r="W81" i="1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10" i="25"/>
  <c r="C11" i="25"/>
  <c r="C14" i="25"/>
  <c r="C15"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A81" i="26"/>
  <c r="A80" i="26"/>
  <c r="A79" i="26"/>
  <c r="A78" i="26"/>
  <c r="U62" i="26"/>
  <c r="U63" i="26"/>
  <c r="U64" i="26"/>
  <c r="U65" i="26"/>
  <c r="T62" i="26"/>
  <c r="T63" i="26"/>
  <c r="T64" i="26"/>
  <c r="T65" i="26"/>
  <c r="S62" i="26"/>
  <c r="S63" i="26"/>
  <c r="S64" i="26"/>
  <c r="S65" i="26"/>
  <c r="R62" i="26"/>
  <c r="R63" i="26"/>
  <c r="R64" i="26"/>
  <c r="R65" i="26"/>
  <c r="Q62" i="26"/>
  <c r="Q63" i="26"/>
  <c r="Q64" i="26"/>
  <c r="Q65" i="26"/>
  <c r="P62" i="26"/>
  <c r="P63" i="26"/>
  <c r="P64" i="26"/>
  <c r="P65" i="26"/>
  <c r="O62" i="26"/>
  <c r="O63" i="26"/>
  <c r="O64" i="26"/>
  <c r="O65" i="26"/>
  <c r="N62" i="26"/>
  <c r="N63" i="26"/>
  <c r="N64" i="26"/>
  <c r="N65" i="26"/>
  <c r="M62" i="26"/>
  <c r="M63" i="26"/>
  <c r="M64" i="26"/>
  <c r="M65" i="26"/>
  <c r="L62" i="26"/>
  <c r="L63" i="26"/>
  <c r="L64" i="26"/>
  <c r="L65" i="26"/>
  <c r="K62" i="26"/>
  <c r="K63" i="26"/>
  <c r="K64" i="26"/>
  <c r="K65" i="26"/>
  <c r="J62" i="26"/>
  <c r="J63" i="26"/>
  <c r="J64" i="26"/>
  <c r="J65" i="26"/>
  <c r="I62" i="26"/>
  <c r="I63" i="26"/>
  <c r="I64" i="26"/>
  <c r="I65" i="26"/>
  <c r="H62" i="26"/>
  <c r="H63" i="26"/>
  <c r="H64" i="26"/>
  <c r="H65" i="26"/>
  <c r="G62" i="26"/>
  <c r="G63" i="26"/>
  <c r="G64" i="26"/>
  <c r="G65" i="26"/>
  <c r="F62" i="26"/>
  <c r="F63" i="26"/>
  <c r="F64" i="26"/>
  <c r="F65" i="26"/>
  <c r="U58" i="26"/>
  <c r="U59" i="26"/>
  <c r="U60" i="26"/>
  <c r="U61" i="26"/>
  <c r="T58" i="26"/>
  <c r="T59" i="26"/>
  <c r="T60" i="26"/>
  <c r="T61" i="26"/>
  <c r="S58" i="26"/>
  <c r="S59" i="26"/>
  <c r="S60" i="26"/>
  <c r="S61" i="26"/>
  <c r="R58" i="26"/>
  <c r="R59" i="26"/>
  <c r="R60" i="26"/>
  <c r="R61" i="26"/>
  <c r="Q58" i="26"/>
  <c r="Q59" i="26"/>
  <c r="Q60" i="26"/>
  <c r="Q61" i="26"/>
  <c r="P58" i="26"/>
  <c r="P59" i="26"/>
  <c r="P60" i="26"/>
  <c r="P61" i="26"/>
  <c r="O58" i="26"/>
  <c r="O59" i="26"/>
  <c r="O60" i="26"/>
  <c r="O61" i="26"/>
  <c r="N58" i="26"/>
  <c r="N59" i="26"/>
  <c r="N60" i="26"/>
  <c r="N61" i="26"/>
  <c r="M58" i="26"/>
  <c r="M59" i="26"/>
  <c r="M60" i="26"/>
  <c r="M61" i="26"/>
  <c r="L58" i="26"/>
  <c r="L59" i="26"/>
  <c r="L60" i="26"/>
  <c r="L61" i="26"/>
  <c r="K58" i="26"/>
  <c r="K59" i="26"/>
  <c r="K60" i="26"/>
  <c r="K61" i="26"/>
  <c r="J58" i="26"/>
  <c r="J59" i="26"/>
  <c r="J60" i="26"/>
  <c r="J61" i="26"/>
  <c r="I58" i="26"/>
  <c r="I59" i="26"/>
  <c r="I60" i="26"/>
  <c r="I61" i="26"/>
  <c r="H58" i="26"/>
  <c r="H59" i="26"/>
  <c r="H60" i="26"/>
  <c r="H61" i="26"/>
  <c r="G58" i="26"/>
  <c r="G59" i="26"/>
  <c r="G60" i="26"/>
  <c r="G61" i="26"/>
  <c r="F58" i="26"/>
  <c r="F59" i="26"/>
  <c r="F60" i="26"/>
  <c r="F61" i="26"/>
  <c r="U54" i="26"/>
  <c r="U55" i="26"/>
  <c r="U56" i="26"/>
  <c r="U57" i="26"/>
  <c r="T54" i="26"/>
  <c r="T55" i="26"/>
  <c r="T56" i="26"/>
  <c r="T57" i="26"/>
  <c r="S54" i="26"/>
  <c r="S55" i="26"/>
  <c r="S56" i="26"/>
  <c r="S57" i="26"/>
  <c r="R54" i="26"/>
  <c r="R55" i="26"/>
  <c r="R56" i="26"/>
  <c r="R57" i="26"/>
  <c r="Q54" i="26"/>
  <c r="Q55" i="26"/>
  <c r="Q56" i="26"/>
  <c r="Q57" i="26"/>
  <c r="P54" i="26"/>
  <c r="P55" i="26"/>
  <c r="P56" i="26"/>
  <c r="P57" i="26"/>
  <c r="O54" i="26"/>
  <c r="O55" i="26"/>
  <c r="O56" i="26"/>
  <c r="O57" i="26"/>
  <c r="N54" i="26"/>
  <c r="N55" i="26"/>
  <c r="N56" i="26"/>
  <c r="N57" i="26"/>
  <c r="M54" i="26"/>
  <c r="M55" i="26"/>
  <c r="M56" i="26"/>
  <c r="M57" i="26"/>
  <c r="L54" i="26"/>
  <c r="L55" i="26"/>
  <c r="L56" i="26"/>
  <c r="L57" i="26"/>
  <c r="K54" i="26"/>
  <c r="K55" i="26"/>
  <c r="K56" i="26"/>
  <c r="K57" i="26"/>
  <c r="J54" i="26"/>
  <c r="J55" i="26"/>
  <c r="J56" i="26"/>
  <c r="J57" i="26"/>
  <c r="I54" i="26"/>
  <c r="I55" i="26"/>
  <c r="I56" i="26"/>
  <c r="I57" i="26"/>
  <c r="H54" i="26"/>
  <c r="H55" i="26"/>
  <c r="H56" i="26"/>
  <c r="H57" i="26"/>
  <c r="G54" i="26"/>
  <c r="G55" i="26"/>
  <c r="G56" i="26"/>
  <c r="G57" i="26"/>
  <c r="F54" i="26"/>
  <c r="F55" i="26"/>
  <c r="F56" i="26"/>
  <c r="F57" i="26"/>
  <c r="E54" i="26"/>
  <c r="E55" i="26"/>
  <c r="E56" i="26"/>
  <c r="E57" i="26"/>
  <c r="D54" i="26"/>
  <c r="D62" i="26"/>
  <c r="D63" i="26"/>
  <c r="D64" i="26"/>
  <c r="D65" i="26"/>
  <c r="U50" i="26"/>
  <c r="U51" i="26"/>
  <c r="U52" i="26"/>
  <c r="U53" i="26"/>
  <c r="T50" i="26"/>
  <c r="T51" i="26"/>
  <c r="T52" i="26"/>
  <c r="T53" i="26"/>
  <c r="S50" i="26"/>
  <c r="S51" i="26"/>
  <c r="S52" i="26"/>
  <c r="S53" i="26"/>
  <c r="R50" i="26"/>
  <c r="R51" i="26"/>
  <c r="R52" i="26"/>
  <c r="R53" i="26"/>
  <c r="Q50" i="26"/>
  <c r="Q51" i="26"/>
  <c r="Q52" i="26"/>
  <c r="Q53" i="26"/>
  <c r="P50" i="26"/>
  <c r="P51" i="26"/>
  <c r="P52" i="26"/>
  <c r="P53" i="26"/>
  <c r="O50" i="26"/>
  <c r="O51" i="26"/>
  <c r="O52" i="26"/>
  <c r="O53" i="26"/>
  <c r="N50" i="26"/>
  <c r="N51" i="26"/>
  <c r="N52" i="26"/>
  <c r="N53" i="26"/>
  <c r="M50" i="26"/>
  <c r="M51" i="26"/>
  <c r="M52" i="26"/>
  <c r="M53" i="26"/>
  <c r="L50" i="26"/>
  <c r="L51" i="26"/>
  <c r="L52" i="26"/>
  <c r="L53" i="26"/>
  <c r="K50" i="26"/>
  <c r="K51" i="26"/>
  <c r="K52" i="26"/>
  <c r="K53" i="26"/>
  <c r="J50" i="26"/>
  <c r="J51" i="26"/>
  <c r="J52" i="26"/>
  <c r="J53" i="26"/>
  <c r="I50" i="26"/>
  <c r="I51" i="26"/>
  <c r="I52" i="26"/>
  <c r="I53" i="26"/>
  <c r="H50" i="26"/>
  <c r="H51" i="26"/>
  <c r="H52" i="26"/>
  <c r="H53" i="26"/>
  <c r="G50" i="26"/>
  <c r="G51" i="26"/>
  <c r="G52" i="26"/>
  <c r="G53" i="26"/>
  <c r="F50" i="26"/>
  <c r="F51" i="26"/>
  <c r="F52" i="26"/>
  <c r="F53" i="26"/>
  <c r="E50" i="26"/>
  <c r="E51" i="26"/>
  <c r="E52" i="26"/>
  <c r="E53" i="26"/>
  <c r="U46" i="26"/>
  <c r="U47" i="26"/>
  <c r="U48" i="26"/>
  <c r="U49" i="26"/>
  <c r="T46" i="26"/>
  <c r="T47" i="26"/>
  <c r="T48" i="26"/>
  <c r="T49" i="26"/>
  <c r="S46" i="26"/>
  <c r="S47" i="26"/>
  <c r="S48" i="26"/>
  <c r="S49" i="26"/>
  <c r="R46" i="26"/>
  <c r="R47" i="26"/>
  <c r="R48" i="26"/>
  <c r="R49" i="26"/>
  <c r="Q46" i="26"/>
  <c r="Q47" i="26"/>
  <c r="Q48" i="26"/>
  <c r="Q49" i="26"/>
  <c r="P46" i="26"/>
  <c r="P47" i="26"/>
  <c r="P48" i="26"/>
  <c r="P49" i="26"/>
  <c r="O46" i="26"/>
  <c r="O47" i="26"/>
  <c r="O48" i="26"/>
  <c r="O49" i="26"/>
  <c r="N46" i="26"/>
  <c r="N47" i="26"/>
  <c r="N48" i="26"/>
  <c r="N49" i="26"/>
  <c r="M46" i="26"/>
  <c r="M47" i="26"/>
  <c r="M48" i="26"/>
  <c r="M49" i="26"/>
  <c r="L46" i="26"/>
  <c r="L47" i="26"/>
  <c r="L48" i="26"/>
  <c r="L49" i="26"/>
  <c r="K46" i="26"/>
  <c r="K47" i="26"/>
  <c r="K48" i="26"/>
  <c r="K49" i="26"/>
  <c r="J46" i="26"/>
  <c r="J47" i="26"/>
  <c r="J48" i="26"/>
  <c r="J49" i="26"/>
  <c r="I46" i="26"/>
  <c r="I47" i="26"/>
  <c r="I48" i="26"/>
  <c r="I49" i="26"/>
  <c r="H46" i="26"/>
  <c r="H47" i="26"/>
  <c r="H48" i="26"/>
  <c r="H49" i="26"/>
  <c r="G46" i="26"/>
  <c r="G47" i="26"/>
  <c r="G48" i="26"/>
  <c r="G49" i="26"/>
  <c r="F46" i="26"/>
  <c r="F47" i="26"/>
  <c r="F48" i="26"/>
  <c r="F49" i="26"/>
  <c r="E46" i="26"/>
  <c r="E47" i="26"/>
  <c r="E48" i="26"/>
  <c r="E49" i="26"/>
  <c r="U42" i="26"/>
  <c r="U43" i="26"/>
  <c r="U44" i="26"/>
  <c r="U45" i="26"/>
  <c r="T42" i="26"/>
  <c r="T43" i="26"/>
  <c r="T44" i="26"/>
  <c r="T45" i="26"/>
  <c r="S42" i="26"/>
  <c r="S43" i="26"/>
  <c r="S44" i="26"/>
  <c r="S45" i="26"/>
  <c r="R42" i="26"/>
  <c r="R43" i="26"/>
  <c r="R44" i="26"/>
  <c r="R45" i="26"/>
  <c r="Q42" i="26"/>
  <c r="Q43" i="26"/>
  <c r="Q44" i="26"/>
  <c r="Q45" i="26"/>
  <c r="P42" i="26"/>
  <c r="P43" i="26"/>
  <c r="P44" i="26"/>
  <c r="P45" i="26"/>
  <c r="O42" i="26"/>
  <c r="O43" i="26"/>
  <c r="O44" i="26"/>
  <c r="O45" i="26"/>
  <c r="N42" i="26"/>
  <c r="N43" i="26"/>
  <c r="N44" i="26"/>
  <c r="N45" i="26"/>
  <c r="M42" i="26"/>
  <c r="M43" i="26"/>
  <c r="M44" i="26"/>
  <c r="M45" i="26"/>
  <c r="L42" i="26"/>
  <c r="L43" i="26"/>
  <c r="L44" i="26"/>
  <c r="L45" i="26"/>
  <c r="K42" i="26"/>
  <c r="K43" i="26"/>
  <c r="K44" i="26"/>
  <c r="K45" i="26"/>
  <c r="J42" i="26"/>
  <c r="J43" i="26"/>
  <c r="J44" i="26"/>
  <c r="J45" i="26"/>
  <c r="I42" i="26"/>
  <c r="I43" i="26"/>
  <c r="I44" i="26"/>
  <c r="I45" i="26"/>
  <c r="H42" i="26"/>
  <c r="H43" i="26"/>
  <c r="H44" i="26"/>
  <c r="H45" i="26"/>
  <c r="G42" i="26"/>
  <c r="G43" i="26"/>
  <c r="G44" i="26"/>
  <c r="G45" i="26"/>
  <c r="F42" i="26"/>
  <c r="F43" i="26"/>
  <c r="F44" i="26"/>
  <c r="F45" i="26"/>
  <c r="E42" i="26"/>
  <c r="E43" i="26"/>
  <c r="E44" i="26"/>
  <c r="E45" i="26"/>
  <c r="D42" i="26"/>
  <c r="U38" i="26"/>
  <c r="U39" i="26"/>
  <c r="U40" i="26"/>
  <c r="U41" i="26"/>
  <c r="T38" i="26"/>
  <c r="T39" i="26"/>
  <c r="T40" i="26"/>
  <c r="T41" i="26"/>
  <c r="S38" i="26"/>
  <c r="S39" i="26"/>
  <c r="S40" i="26"/>
  <c r="S41" i="26"/>
  <c r="R38" i="26"/>
  <c r="R39" i="26"/>
  <c r="R40" i="26"/>
  <c r="R41" i="26"/>
  <c r="Q38" i="26"/>
  <c r="Q39" i="26"/>
  <c r="Q40" i="26"/>
  <c r="Q41" i="26"/>
  <c r="P38" i="26"/>
  <c r="P39" i="26"/>
  <c r="P40" i="26"/>
  <c r="P41" i="26"/>
  <c r="O38" i="26"/>
  <c r="O39" i="26"/>
  <c r="O40" i="26"/>
  <c r="O41" i="26"/>
  <c r="N38" i="26"/>
  <c r="N39" i="26"/>
  <c r="N40" i="26"/>
  <c r="N41" i="26"/>
  <c r="M38" i="26"/>
  <c r="M39" i="26"/>
  <c r="M40" i="26"/>
  <c r="M41" i="26"/>
  <c r="L38" i="26"/>
  <c r="L39" i="26"/>
  <c r="L40" i="26"/>
  <c r="L41" i="26"/>
  <c r="K38" i="26"/>
  <c r="K39" i="26"/>
  <c r="K40" i="26"/>
  <c r="K41" i="26"/>
  <c r="J38" i="26"/>
  <c r="J39" i="26"/>
  <c r="J40" i="26"/>
  <c r="J41" i="26"/>
  <c r="I38" i="26"/>
  <c r="I39" i="26"/>
  <c r="I40" i="26"/>
  <c r="I41" i="26"/>
  <c r="H38" i="26"/>
  <c r="H39" i="26"/>
  <c r="H40" i="26"/>
  <c r="H41" i="26"/>
  <c r="G38" i="26"/>
  <c r="G39" i="26"/>
  <c r="G40" i="26"/>
  <c r="G41" i="26"/>
  <c r="F38" i="26"/>
  <c r="F39" i="26"/>
  <c r="F40" i="26"/>
  <c r="F41" i="26"/>
  <c r="E38" i="26"/>
  <c r="E39" i="26"/>
  <c r="E40" i="26"/>
  <c r="E41" i="26"/>
  <c r="U34" i="26"/>
  <c r="U35" i="26"/>
  <c r="U36" i="26"/>
  <c r="U37" i="26"/>
  <c r="T34" i="26"/>
  <c r="T35" i="26"/>
  <c r="T36" i="26"/>
  <c r="T37" i="26"/>
  <c r="S34" i="26"/>
  <c r="S35" i="26"/>
  <c r="S36" i="26"/>
  <c r="S37" i="26"/>
  <c r="R34" i="26"/>
  <c r="R35" i="26"/>
  <c r="R36" i="26"/>
  <c r="R37" i="26"/>
  <c r="Q34" i="26"/>
  <c r="Q35" i="26"/>
  <c r="Q36" i="26"/>
  <c r="Q37" i="26"/>
  <c r="P34" i="26"/>
  <c r="P35" i="26"/>
  <c r="P36" i="26"/>
  <c r="P37" i="26"/>
  <c r="O34" i="26"/>
  <c r="O35" i="26"/>
  <c r="O36" i="26"/>
  <c r="O37" i="26"/>
  <c r="N34" i="26"/>
  <c r="N35" i="26"/>
  <c r="N36" i="26"/>
  <c r="N37" i="26"/>
  <c r="M34" i="26"/>
  <c r="M35" i="26"/>
  <c r="M36" i="26"/>
  <c r="M37" i="26"/>
  <c r="L34" i="26"/>
  <c r="L35" i="26"/>
  <c r="L36" i="26"/>
  <c r="L37" i="26"/>
  <c r="K34" i="26"/>
  <c r="K35" i="26"/>
  <c r="K36" i="26"/>
  <c r="K37" i="26"/>
  <c r="J34" i="26"/>
  <c r="J35" i="26"/>
  <c r="J36" i="26"/>
  <c r="J37" i="26"/>
  <c r="I34" i="26"/>
  <c r="I35" i="26"/>
  <c r="I36" i="26"/>
  <c r="I37" i="26"/>
  <c r="H34" i="26"/>
  <c r="H35" i="26"/>
  <c r="H36" i="26"/>
  <c r="H37" i="26"/>
  <c r="G34" i="26"/>
  <c r="G35" i="26"/>
  <c r="G36" i="26"/>
  <c r="G37" i="26"/>
  <c r="F34" i="26"/>
  <c r="F35" i="26"/>
  <c r="F36" i="26"/>
  <c r="F37" i="26"/>
  <c r="E34" i="26"/>
  <c r="E35" i="26"/>
  <c r="E36" i="26"/>
  <c r="E37" i="26"/>
  <c r="U30" i="26"/>
  <c r="U31" i="26"/>
  <c r="U32" i="26"/>
  <c r="U33" i="26"/>
  <c r="T30" i="26"/>
  <c r="T31" i="26"/>
  <c r="T32" i="26"/>
  <c r="T33" i="26"/>
  <c r="S30" i="26"/>
  <c r="S31" i="26"/>
  <c r="S32" i="26"/>
  <c r="S33" i="26"/>
  <c r="R30" i="26"/>
  <c r="R31" i="26"/>
  <c r="R32" i="26"/>
  <c r="R33" i="26"/>
  <c r="Q30" i="26"/>
  <c r="Q31" i="26"/>
  <c r="Q32" i="26"/>
  <c r="Q33" i="26"/>
  <c r="P30" i="26"/>
  <c r="P31" i="26"/>
  <c r="P32" i="26"/>
  <c r="P33" i="26"/>
  <c r="O30" i="26"/>
  <c r="O31" i="26"/>
  <c r="O32" i="26"/>
  <c r="O33" i="26"/>
  <c r="N30" i="26"/>
  <c r="N31" i="26"/>
  <c r="N32" i="26"/>
  <c r="N33" i="26"/>
  <c r="M30" i="26"/>
  <c r="M31" i="26"/>
  <c r="M32" i="26"/>
  <c r="M33" i="26"/>
  <c r="L30" i="26"/>
  <c r="L31" i="26"/>
  <c r="L32" i="26"/>
  <c r="L33" i="26"/>
  <c r="K30" i="26"/>
  <c r="K31" i="26"/>
  <c r="K32" i="26"/>
  <c r="K33" i="26"/>
  <c r="J30" i="26"/>
  <c r="J31" i="26"/>
  <c r="J32" i="26"/>
  <c r="J33" i="26"/>
  <c r="I30" i="26"/>
  <c r="I31" i="26"/>
  <c r="I32" i="26"/>
  <c r="I33" i="26"/>
  <c r="H30" i="26"/>
  <c r="H31" i="26"/>
  <c r="H32" i="26"/>
  <c r="H33" i="26"/>
  <c r="G30" i="26"/>
  <c r="G31" i="26"/>
  <c r="G32" i="26"/>
  <c r="G33" i="26"/>
  <c r="F30" i="26"/>
  <c r="F31" i="26"/>
  <c r="F32" i="26"/>
  <c r="F33" i="26"/>
  <c r="E30" i="26"/>
  <c r="E31" i="26"/>
  <c r="E32" i="26"/>
  <c r="E33" i="26"/>
  <c r="D30" i="26"/>
  <c r="D31" i="26"/>
  <c r="D32" i="26"/>
  <c r="D33" i="26"/>
  <c r="U26" i="26"/>
  <c r="U27" i="26"/>
  <c r="U28" i="26"/>
  <c r="U29" i="26"/>
  <c r="T26" i="26"/>
  <c r="T27" i="26"/>
  <c r="T28" i="26"/>
  <c r="T29" i="26"/>
  <c r="S26" i="26"/>
  <c r="S27" i="26"/>
  <c r="S28" i="26"/>
  <c r="S29" i="26"/>
  <c r="R26" i="26"/>
  <c r="R27" i="26"/>
  <c r="R28" i="26"/>
  <c r="R29" i="26"/>
  <c r="Q26" i="26"/>
  <c r="Q27" i="26"/>
  <c r="Q28" i="26"/>
  <c r="Q29" i="26"/>
  <c r="P26" i="26"/>
  <c r="P27" i="26"/>
  <c r="P28" i="26"/>
  <c r="P29" i="26"/>
  <c r="O26" i="26"/>
  <c r="O27" i="26"/>
  <c r="O28" i="26"/>
  <c r="O29" i="26"/>
  <c r="N26" i="26"/>
  <c r="N27" i="26"/>
  <c r="N28" i="26"/>
  <c r="N29" i="26"/>
  <c r="M26" i="26"/>
  <c r="M27" i="26"/>
  <c r="M28" i="26"/>
  <c r="M29" i="26"/>
  <c r="L26" i="26"/>
  <c r="L27" i="26"/>
  <c r="L28" i="26"/>
  <c r="L29" i="26"/>
  <c r="K26" i="26"/>
  <c r="K27" i="26"/>
  <c r="K28" i="26"/>
  <c r="K29" i="26"/>
  <c r="J26" i="26"/>
  <c r="J27" i="26"/>
  <c r="J28" i="26"/>
  <c r="J29" i="26"/>
  <c r="I26" i="26"/>
  <c r="I27" i="26"/>
  <c r="I28" i="26"/>
  <c r="I29" i="26"/>
  <c r="H26" i="26"/>
  <c r="H27" i="26"/>
  <c r="H28" i="26"/>
  <c r="H29" i="26"/>
  <c r="G26" i="26"/>
  <c r="G27" i="26"/>
  <c r="G28" i="26"/>
  <c r="G29" i="26"/>
  <c r="F26" i="26"/>
  <c r="F27" i="26"/>
  <c r="F28" i="26"/>
  <c r="F29" i="26"/>
  <c r="E26" i="26"/>
  <c r="E27" i="26"/>
  <c r="E28" i="26"/>
  <c r="E29" i="26"/>
  <c r="U22" i="26"/>
  <c r="U23" i="26"/>
  <c r="U24" i="26"/>
  <c r="U25" i="26"/>
  <c r="T22" i="26"/>
  <c r="T23" i="26"/>
  <c r="T24" i="26"/>
  <c r="T25" i="26"/>
  <c r="S22" i="26"/>
  <c r="S23" i="26"/>
  <c r="S24" i="26"/>
  <c r="S25" i="26"/>
  <c r="R22" i="26"/>
  <c r="R23" i="26"/>
  <c r="R24" i="26"/>
  <c r="R25" i="26"/>
  <c r="Q22" i="26"/>
  <c r="Q23" i="26"/>
  <c r="Q24" i="26"/>
  <c r="Q25" i="26"/>
  <c r="P22" i="26"/>
  <c r="P23" i="26"/>
  <c r="P24" i="26"/>
  <c r="P25" i="26"/>
  <c r="O22" i="26"/>
  <c r="O23" i="26"/>
  <c r="O24" i="26"/>
  <c r="O25" i="26"/>
  <c r="N22" i="26"/>
  <c r="N23" i="26"/>
  <c r="N24" i="26"/>
  <c r="N25" i="26"/>
  <c r="M22" i="26"/>
  <c r="M23" i="26"/>
  <c r="M24" i="26"/>
  <c r="M25" i="26"/>
  <c r="L22" i="26"/>
  <c r="L23" i="26"/>
  <c r="L24" i="26"/>
  <c r="L25" i="26"/>
  <c r="K22" i="26"/>
  <c r="K23" i="26"/>
  <c r="K24" i="26"/>
  <c r="K25" i="26"/>
  <c r="J22" i="26"/>
  <c r="J23" i="26"/>
  <c r="J24" i="26"/>
  <c r="J25" i="26"/>
  <c r="I22" i="26"/>
  <c r="I23" i="26"/>
  <c r="I24" i="26"/>
  <c r="I25" i="26"/>
  <c r="H22" i="26"/>
  <c r="H23" i="26"/>
  <c r="H24" i="26"/>
  <c r="H25" i="26"/>
  <c r="G22" i="26"/>
  <c r="G23" i="26"/>
  <c r="G24" i="26"/>
  <c r="G25" i="26"/>
  <c r="F22" i="26"/>
  <c r="F23" i="26"/>
  <c r="F24" i="26"/>
  <c r="F25" i="26"/>
  <c r="E22" i="26"/>
  <c r="E23" i="26"/>
  <c r="E24" i="26"/>
  <c r="E25" i="26"/>
  <c r="U18" i="26"/>
  <c r="U19" i="26"/>
  <c r="U20" i="26"/>
  <c r="U21" i="26"/>
  <c r="T18" i="26"/>
  <c r="T19" i="26"/>
  <c r="T20" i="26"/>
  <c r="T21" i="26"/>
  <c r="S18" i="26"/>
  <c r="S19" i="26"/>
  <c r="S20" i="26"/>
  <c r="S21" i="26"/>
  <c r="R18" i="26"/>
  <c r="R19" i="26"/>
  <c r="R20" i="26"/>
  <c r="R21" i="26"/>
  <c r="Q18" i="26"/>
  <c r="Q19" i="26"/>
  <c r="Q20" i="26"/>
  <c r="Q21" i="26"/>
  <c r="P18" i="26"/>
  <c r="P19" i="26"/>
  <c r="P20" i="26"/>
  <c r="P21" i="26"/>
  <c r="O18" i="26"/>
  <c r="O19" i="26"/>
  <c r="O20" i="26"/>
  <c r="O21" i="26"/>
  <c r="N18" i="26"/>
  <c r="N19" i="26"/>
  <c r="N20" i="26"/>
  <c r="N21" i="26"/>
  <c r="M18" i="26"/>
  <c r="M19" i="26"/>
  <c r="M20" i="26"/>
  <c r="M21" i="26"/>
  <c r="L18" i="26"/>
  <c r="L19" i="26"/>
  <c r="L20" i="26"/>
  <c r="L21" i="26"/>
  <c r="K18" i="26"/>
  <c r="K19" i="26"/>
  <c r="K20" i="26"/>
  <c r="K21" i="26"/>
  <c r="J18" i="26"/>
  <c r="J19" i="26"/>
  <c r="J20" i="26"/>
  <c r="J21" i="26"/>
  <c r="I18" i="26"/>
  <c r="I19" i="26"/>
  <c r="I20" i="26"/>
  <c r="I21" i="26"/>
  <c r="H18" i="26"/>
  <c r="H19" i="26"/>
  <c r="H20" i="26"/>
  <c r="H21" i="26"/>
  <c r="G18" i="26"/>
  <c r="G19" i="26"/>
  <c r="G20" i="26"/>
  <c r="G21" i="26"/>
  <c r="F18" i="26"/>
  <c r="F19" i="26"/>
  <c r="F20" i="26"/>
  <c r="F21" i="26"/>
  <c r="E18" i="26"/>
  <c r="E19" i="26"/>
  <c r="E20" i="26"/>
  <c r="E21" i="26"/>
  <c r="D18" i="26"/>
  <c r="D26" i="26"/>
  <c r="D27" i="26"/>
  <c r="D28" i="26"/>
  <c r="D29" i="26"/>
  <c r="T14" i="26"/>
  <c r="T15" i="26"/>
  <c r="T16" i="26"/>
  <c r="T17" i="26"/>
  <c r="S14" i="26"/>
  <c r="S15" i="26"/>
  <c r="S16" i="26"/>
  <c r="S17" i="26"/>
  <c r="R14" i="26"/>
  <c r="R15" i="26"/>
  <c r="R16" i="26"/>
  <c r="R17" i="26"/>
  <c r="Q14" i="26"/>
  <c r="Q15" i="26"/>
  <c r="Q16" i="26"/>
  <c r="Q17" i="26"/>
  <c r="P14" i="26"/>
  <c r="P15" i="26"/>
  <c r="P16" i="26"/>
  <c r="P17" i="26"/>
  <c r="O14" i="26"/>
  <c r="O15" i="26"/>
  <c r="O16" i="26"/>
  <c r="O17" i="26"/>
  <c r="N14" i="26"/>
  <c r="N15" i="26"/>
  <c r="N16" i="26"/>
  <c r="N17" i="26"/>
  <c r="M14" i="26"/>
  <c r="M15" i="26"/>
  <c r="M16" i="26"/>
  <c r="M17" i="26"/>
  <c r="L14" i="26"/>
  <c r="L15" i="26"/>
  <c r="L16" i="26"/>
  <c r="L17" i="26"/>
  <c r="K14" i="26"/>
  <c r="K15" i="26"/>
  <c r="K16" i="26"/>
  <c r="K17" i="26"/>
  <c r="J14" i="26"/>
  <c r="J15" i="26"/>
  <c r="J16" i="26"/>
  <c r="J17" i="26"/>
  <c r="I14" i="26"/>
  <c r="I15" i="26"/>
  <c r="I16" i="26"/>
  <c r="I17" i="26"/>
  <c r="H14" i="26"/>
  <c r="H15" i="26"/>
  <c r="H16" i="26"/>
  <c r="H17" i="26"/>
  <c r="G14" i="26"/>
  <c r="G15" i="26"/>
  <c r="G16" i="26"/>
  <c r="G17" i="26"/>
  <c r="E14" i="26"/>
  <c r="E15" i="26"/>
  <c r="E16" i="26"/>
  <c r="E17" i="26"/>
  <c r="D14" i="26"/>
  <c r="D15" i="26"/>
  <c r="D16" i="26"/>
  <c r="D17" i="26"/>
  <c r="T10" i="26"/>
  <c r="T11" i="26"/>
  <c r="T12" i="26"/>
  <c r="T13" i="26"/>
  <c r="S10" i="26"/>
  <c r="S11" i="26"/>
  <c r="S12" i="26"/>
  <c r="S13" i="26"/>
  <c r="R10" i="26"/>
  <c r="R11" i="26"/>
  <c r="R12" i="26"/>
  <c r="R13" i="26"/>
  <c r="Q10" i="26"/>
  <c r="Q11" i="26"/>
  <c r="Q12" i="26"/>
  <c r="Q13" i="26"/>
  <c r="P10" i="26"/>
  <c r="P11" i="26"/>
  <c r="P12" i="26"/>
  <c r="P13" i="26"/>
  <c r="O10" i="26"/>
  <c r="O11" i="26"/>
  <c r="O12" i="26"/>
  <c r="O13" i="26"/>
  <c r="N10" i="26"/>
  <c r="N11" i="26"/>
  <c r="N12" i="26"/>
  <c r="N13" i="26"/>
  <c r="M10" i="26"/>
  <c r="M11" i="26"/>
  <c r="M12" i="26"/>
  <c r="M13" i="26"/>
  <c r="L10" i="26"/>
  <c r="L11" i="26"/>
  <c r="L12" i="26"/>
  <c r="L13" i="26"/>
  <c r="K10" i="26"/>
  <c r="K11" i="26"/>
  <c r="K12" i="26"/>
  <c r="K13" i="26"/>
  <c r="J10" i="26"/>
  <c r="J11" i="26"/>
  <c r="J12" i="26"/>
  <c r="J13" i="26"/>
  <c r="I10" i="26"/>
  <c r="I11" i="26"/>
  <c r="I12" i="26"/>
  <c r="I13" i="26"/>
  <c r="H10" i="26"/>
  <c r="H11" i="26"/>
  <c r="H12" i="26"/>
  <c r="H13" i="26"/>
  <c r="G10" i="26"/>
  <c r="G11" i="26"/>
  <c r="G12" i="26"/>
  <c r="G13" i="26"/>
  <c r="E10" i="26"/>
  <c r="E11" i="26"/>
  <c r="E12" i="26"/>
  <c r="E13" i="26"/>
  <c r="D10" i="26"/>
  <c r="D11" i="26"/>
  <c r="D12" i="26"/>
  <c r="D13" i="26"/>
  <c r="T7" i="26"/>
  <c r="T8" i="26"/>
  <c r="T9" i="26"/>
  <c r="S7" i="26"/>
  <c r="S8" i="26"/>
  <c r="S9" i="26"/>
  <c r="R7" i="26"/>
  <c r="R8" i="26"/>
  <c r="R9" i="26"/>
  <c r="Q7" i="26"/>
  <c r="Q8" i="26"/>
  <c r="Q9" i="26"/>
  <c r="P7" i="26"/>
  <c r="P8" i="26"/>
  <c r="P9" i="26"/>
  <c r="O7" i="26"/>
  <c r="O8" i="26"/>
  <c r="O9" i="26"/>
  <c r="N7" i="26"/>
  <c r="N8" i="26"/>
  <c r="N9" i="26"/>
  <c r="M7" i="26"/>
  <c r="M8" i="26"/>
  <c r="M9" i="26"/>
  <c r="L7" i="26"/>
  <c r="L8" i="26"/>
  <c r="L9" i="26"/>
  <c r="K7" i="26"/>
  <c r="K8" i="26"/>
  <c r="K9" i="26"/>
  <c r="J7" i="26"/>
  <c r="J8" i="26"/>
  <c r="J9" i="26"/>
  <c r="I7" i="26"/>
  <c r="I8" i="26"/>
  <c r="I9" i="26"/>
  <c r="H7" i="26"/>
  <c r="H8" i="26"/>
  <c r="H9" i="26"/>
  <c r="G7" i="26"/>
  <c r="G8" i="26"/>
  <c r="G9" i="26"/>
  <c r="E6" i="26"/>
  <c r="E7" i="26"/>
  <c r="E8" i="26"/>
  <c r="E9" i="26"/>
  <c r="D7" i="26"/>
  <c r="D8" i="26"/>
  <c r="D9" i="26"/>
  <c r="W63" i="25"/>
  <c r="X63" i="25"/>
  <c r="Y63" i="25"/>
  <c r="W64" i="25"/>
  <c r="X64" i="25"/>
  <c r="Y64" i="25"/>
  <c r="W65" i="25"/>
  <c r="X65" i="25"/>
  <c r="Y65" i="25"/>
  <c r="C12" i="25"/>
  <c r="C13" i="25"/>
  <c r="C17" i="25"/>
  <c r="C16" i="25"/>
  <c r="D55" i="26"/>
  <c r="D56" i="26"/>
  <c r="D57" i="26"/>
  <c r="D34" i="26"/>
  <c r="D35" i="26"/>
  <c r="D36" i="26"/>
  <c r="D37" i="26"/>
  <c r="D38" i="26"/>
  <c r="D39" i="26"/>
  <c r="D40" i="26"/>
  <c r="D41" i="26"/>
  <c r="D22" i="26"/>
  <c r="D23" i="26"/>
  <c r="D24" i="26"/>
  <c r="D25" i="26"/>
  <c r="D19" i="26"/>
  <c r="D20" i="26"/>
  <c r="D21" i="26"/>
  <c r="D46" i="26"/>
  <c r="D43" i="26"/>
  <c r="D44" i="26"/>
  <c r="D45" i="26"/>
  <c r="E58" i="26"/>
  <c r="E59" i="26"/>
  <c r="E60" i="26"/>
  <c r="E61" i="26"/>
  <c r="E62" i="26"/>
  <c r="E63" i="26"/>
  <c r="E64" i="26"/>
  <c r="E65" i="26"/>
  <c r="D58" i="26"/>
  <c r="D59" i="26"/>
  <c r="D60" i="26"/>
  <c r="D61" i="26"/>
  <c r="R66" i="17"/>
  <c r="R67" i="17"/>
  <c r="R68" i="17"/>
  <c r="R69" i="17"/>
  <c r="R70" i="17"/>
  <c r="R71" i="17"/>
  <c r="R72" i="17"/>
  <c r="R73" i="17"/>
  <c r="R74" i="17"/>
  <c r="R75" i="17"/>
  <c r="R76" i="17"/>
  <c r="R77" i="17"/>
  <c r="R78" i="17"/>
  <c r="Q66" i="25"/>
  <c r="Q67" i="25"/>
  <c r="Q68" i="25"/>
  <c r="Q69" i="25"/>
  <c r="Q70" i="25"/>
  <c r="Q71" i="25"/>
  <c r="Q72" i="25"/>
  <c r="Q73" i="25"/>
  <c r="Q74" i="25"/>
  <c r="Q75" i="25"/>
  <c r="Q76" i="25"/>
  <c r="Q77" i="25"/>
  <c r="Q78" i="25"/>
  <c r="Q79" i="25"/>
  <c r="Q80" i="25"/>
  <c r="Q81" i="25"/>
  <c r="R66" i="16"/>
  <c r="R67" i="16"/>
  <c r="R68" i="16"/>
  <c r="R69" i="16"/>
  <c r="R70" i="16"/>
  <c r="R71" i="16"/>
  <c r="R72" i="16"/>
  <c r="R73" i="16"/>
  <c r="R74" i="16"/>
  <c r="R75" i="16"/>
  <c r="R76" i="16"/>
  <c r="R77" i="16"/>
  <c r="R78" i="16"/>
  <c r="R79" i="16"/>
  <c r="R80" i="16"/>
  <c r="R81" i="16"/>
  <c r="N66" i="25"/>
  <c r="Z66" i="25"/>
  <c r="N67" i="25"/>
  <c r="Z67" i="25"/>
  <c r="N68" i="25"/>
  <c r="Z68" i="25"/>
  <c r="N69" i="25"/>
  <c r="Z69" i="25"/>
  <c r="N70" i="25"/>
  <c r="Z70" i="25"/>
  <c r="N71" i="25"/>
  <c r="N72" i="25"/>
  <c r="Z72" i="25"/>
  <c r="N73" i="25"/>
  <c r="Z73" i="25"/>
  <c r="N74" i="25"/>
  <c r="N75" i="25"/>
  <c r="N76" i="25"/>
  <c r="N77" i="25"/>
  <c r="N78" i="25"/>
  <c r="N79" i="25"/>
  <c r="N80" i="25"/>
  <c r="N81" i="25"/>
  <c r="Z71" i="25"/>
  <c r="P62" i="25"/>
  <c r="P63" i="25"/>
  <c r="P58" i="25"/>
  <c r="P59" i="25"/>
  <c r="P60" i="25"/>
  <c r="P61" i="25"/>
  <c r="Q61" i="25"/>
  <c r="P54" i="25"/>
  <c r="P55" i="25"/>
  <c r="P56" i="25"/>
  <c r="P57" i="25"/>
  <c r="Q57" i="25"/>
  <c r="P50" i="25"/>
  <c r="P51" i="25"/>
  <c r="P52" i="25"/>
  <c r="P53" i="25"/>
  <c r="Q53" i="25"/>
  <c r="P46" i="25"/>
  <c r="P47" i="25"/>
  <c r="P48" i="25"/>
  <c r="P49" i="25"/>
  <c r="Q49" i="25"/>
  <c r="P42" i="25"/>
  <c r="P43" i="25"/>
  <c r="P44" i="25"/>
  <c r="P45" i="25"/>
  <c r="Q45" i="25"/>
  <c r="P38" i="25"/>
  <c r="P39" i="25"/>
  <c r="P40" i="25"/>
  <c r="P41" i="25"/>
  <c r="Q41" i="25"/>
  <c r="P34" i="25"/>
  <c r="P35" i="25"/>
  <c r="P36" i="25"/>
  <c r="P37" i="25"/>
  <c r="Q37" i="25"/>
  <c r="P30" i="25"/>
  <c r="P31" i="25"/>
  <c r="P32" i="25"/>
  <c r="P33" i="25"/>
  <c r="Q33" i="25"/>
  <c r="P26" i="25"/>
  <c r="P27" i="25"/>
  <c r="P28" i="25"/>
  <c r="P29" i="25"/>
  <c r="Q29" i="25"/>
  <c r="P22" i="25"/>
  <c r="P23" i="25"/>
  <c r="P24" i="25"/>
  <c r="P25" i="25"/>
  <c r="Q25" i="25"/>
  <c r="P18" i="25"/>
  <c r="P19" i="25"/>
  <c r="P20" i="25"/>
  <c r="P21" i="25"/>
  <c r="Q21" i="25"/>
  <c r="Y18" i="25"/>
  <c r="AJ53" i="26"/>
  <c r="AV53" i="16"/>
  <c r="AB7" i="26"/>
  <c r="AB7" i="16"/>
  <c r="AJ56" i="26"/>
  <c r="AV56" i="16"/>
  <c r="AF60" i="26"/>
  <c r="AF60" i="16"/>
  <c r="AI39" i="26"/>
  <c r="AU39" i="16"/>
  <c r="Z8" i="26"/>
  <c r="Z8" i="16"/>
  <c r="AN8" i="26"/>
  <c r="AZ8" i="16"/>
  <c r="X13" i="26"/>
  <c r="X13" i="16"/>
  <c r="AD32" i="26"/>
  <c r="AD32" i="16"/>
  <c r="AG7" i="26"/>
  <c r="AS7" i="16"/>
  <c r="AN7" i="26"/>
  <c r="AZ7" i="16"/>
  <c r="AJ8" i="26"/>
  <c r="AV8" i="16"/>
  <c r="AN9" i="26"/>
  <c r="AZ9" i="16"/>
  <c r="Y8" i="26"/>
  <c r="Y8" i="16"/>
  <c r="AG35" i="26"/>
  <c r="AS35" i="16"/>
  <c r="AK7" i="26"/>
  <c r="AW7" i="16"/>
  <c r="AF8" i="26"/>
  <c r="AF8" i="16"/>
  <c r="AJ9" i="26"/>
  <c r="AV9" i="16"/>
  <c r="AL24" i="26"/>
  <c r="AX24" i="16"/>
  <c r="Y7" i="26"/>
  <c r="Y7" i="16"/>
  <c r="AF7" i="26"/>
  <c r="AF7" i="16"/>
  <c r="AB8" i="26"/>
  <c r="AB8" i="16"/>
  <c r="AF9" i="26"/>
  <c r="AF9" i="16"/>
  <c r="AL46" i="26"/>
  <c r="AX46" i="16"/>
  <c r="AD9" i="26"/>
  <c r="AD9" i="16"/>
  <c r="AI10" i="26"/>
  <c r="AU10" i="16"/>
  <c r="AB64" i="26"/>
  <c r="AB64" i="16"/>
  <c r="AH49" i="26"/>
  <c r="AT49" i="16"/>
  <c r="AJ31" i="26"/>
  <c r="AV31" i="16"/>
  <c r="AG8" i="26"/>
  <c r="AS8" i="16"/>
  <c r="AM25" i="26"/>
  <c r="AY25" i="16"/>
  <c r="AC7" i="26"/>
  <c r="AC7" i="16"/>
  <c r="X8" i="26"/>
  <c r="X8" i="16"/>
  <c r="AB9" i="26"/>
  <c r="AB9" i="16"/>
  <c r="Y15" i="26"/>
  <c r="Y15" i="16"/>
  <c r="AE34" i="26"/>
  <c r="AE34" i="16"/>
  <c r="X7" i="26"/>
  <c r="X7" i="16"/>
  <c r="AM7" i="26"/>
  <c r="AY7" i="16"/>
  <c r="X9" i="26"/>
  <c r="X9" i="16"/>
  <c r="AB60" i="26"/>
  <c r="AB60" i="16"/>
  <c r="AL9" i="26"/>
  <c r="AX9" i="16"/>
  <c r="W14" i="26"/>
  <c r="W14" i="16"/>
  <c r="AA54" i="26"/>
  <c r="AA54" i="16"/>
  <c r="AH44" i="26"/>
  <c r="AT44" i="16"/>
  <c r="AG38" i="26"/>
  <c r="AS38" i="16"/>
  <c r="Z16" i="26"/>
  <c r="Z16" i="16"/>
  <c r="W35" i="26"/>
  <c r="W35" i="16"/>
  <c r="AI7" i="26"/>
  <c r="AU7" i="16"/>
  <c r="AM8" i="26"/>
  <c r="AY8" i="16"/>
  <c r="AI9" i="26"/>
  <c r="AU9" i="16"/>
  <c r="AE39" i="26"/>
  <c r="AE39" i="16"/>
  <c r="AE7" i="26"/>
  <c r="AE7" i="16"/>
  <c r="AI8" i="26"/>
  <c r="AU8" i="16"/>
  <c r="AG39" i="26"/>
  <c r="AS39" i="16"/>
  <c r="Y60" i="26"/>
  <c r="Y60" i="16"/>
  <c r="AK46" i="26"/>
  <c r="AW46" i="16"/>
  <c r="AM9" i="26"/>
  <c r="AY9" i="16"/>
  <c r="AE27" i="26"/>
  <c r="AE27" i="16"/>
  <c r="AA7" i="26"/>
  <c r="AA7" i="16"/>
  <c r="AE8" i="26"/>
  <c r="AE8" i="16"/>
  <c r="AA9" i="26"/>
  <c r="AA9" i="16"/>
  <c r="AH9" i="26"/>
  <c r="AT9" i="16"/>
  <c r="W7" i="26"/>
  <c r="W7" i="16"/>
  <c r="AA8" i="26"/>
  <c r="AA8" i="16"/>
  <c r="AN44" i="26"/>
  <c r="AZ44" i="16"/>
  <c r="AK64" i="26"/>
  <c r="AW64" i="16"/>
  <c r="AD56" i="26"/>
  <c r="AD56" i="16"/>
  <c r="AD51" i="26"/>
  <c r="AD51" i="16"/>
  <c r="AE9" i="26"/>
  <c r="AE9" i="16"/>
  <c r="AK17" i="26"/>
  <c r="AW17" i="16"/>
  <c r="W40" i="26"/>
  <c r="W40" i="16"/>
  <c r="W8" i="26"/>
  <c r="W8" i="16"/>
  <c r="AL8" i="26"/>
  <c r="AX8" i="16"/>
  <c r="Z9" i="26"/>
  <c r="Z9" i="16"/>
  <c r="AF12" i="26"/>
  <c r="AF12" i="16"/>
  <c r="AJ37" i="26"/>
  <c r="AV37" i="16"/>
  <c r="AL7" i="26"/>
  <c r="AX7" i="16"/>
  <c r="AH43" i="26"/>
  <c r="AT43" i="16"/>
  <c r="AJ48" i="26"/>
  <c r="AV48" i="16"/>
  <c r="AJ7" i="26"/>
  <c r="AV7" i="16"/>
  <c r="W61" i="26"/>
  <c r="W61" i="16"/>
  <c r="AB57" i="26"/>
  <c r="AB57" i="16"/>
  <c r="W9" i="26"/>
  <c r="W9" i="16"/>
  <c r="AK9" i="26"/>
  <c r="AW9" i="16"/>
  <c r="AC30" i="26"/>
  <c r="AC30" i="16"/>
  <c r="AH7" i="26"/>
  <c r="AT7" i="16"/>
  <c r="AD8" i="26"/>
  <c r="AD8" i="16"/>
  <c r="AK8" i="26"/>
  <c r="AW8" i="16"/>
  <c r="AG9" i="26"/>
  <c r="AS9" i="16"/>
  <c r="AA24" i="26"/>
  <c r="AA24" i="16"/>
  <c r="AD7" i="26"/>
  <c r="AD7" i="16"/>
  <c r="X57" i="26"/>
  <c r="X57" i="16"/>
  <c r="AN52" i="26"/>
  <c r="AZ52" i="16"/>
  <c r="AH8" i="26"/>
  <c r="AT8" i="16"/>
  <c r="AC9" i="26"/>
  <c r="AC9" i="16"/>
  <c r="AK22" i="26"/>
  <c r="AW22" i="16"/>
  <c r="Z7" i="26"/>
  <c r="Z7" i="16"/>
  <c r="AC8" i="26"/>
  <c r="AC8" i="16"/>
  <c r="Y9" i="26"/>
  <c r="Y9" i="16"/>
  <c r="AK10" i="26"/>
  <c r="AW10" i="16"/>
  <c r="AN60" i="26"/>
  <c r="AZ60" i="16"/>
  <c r="AG60" i="26"/>
  <c r="AS60" i="16"/>
  <c r="W33" i="26"/>
  <c r="W33" i="16"/>
  <c r="AB37" i="26"/>
  <c r="AB37" i="16"/>
  <c r="AF57" i="26"/>
  <c r="AF57" i="16"/>
  <c r="AC45" i="26"/>
  <c r="AC45" i="16"/>
  <c r="AD45" i="26"/>
  <c r="AD45" i="16"/>
  <c r="AL39" i="26"/>
  <c r="AX39" i="16"/>
  <c r="AE25" i="26"/>
  <c r="AE25" i="16"/>
  <c r="AC17" i="26"/>
  <c r="AC17" i="16"/>
  <c r="AI12" i="26"/>
  <c r="AU12" i="16"/>
  <c r="AJ14" i="26"/>
  <c r="AV14" i="16"/>
  <c r="W23" i="26"/>
  <c r="W23" i="16"/>
  <c r="W44" i="26"/>
  <c r="W44" i="16"/>
  <c r="AD17" i="26"/>
  <c r="AD17" i="16"/>
  <c r="AA41" i="26"/>
  <c r="AA41" i="16"/>
  <c r="AK53" i="26"/>
  <c r="AW53" i="16"/>
  <c r="AG57" i="26"/>
  <c r="AS57" i="16"/>
  <c r="AC61" i="26"/>
  <c r="AC61" i="16"/>
  <c r="Y65" i="26"/>
  <c r="Y65" i="16"/>
  <c r="AL17" i="26"/>
  <c r="AX17" i="16"/>
  <c r="AC41" i="26"/>
  <c r="AC41" i="16"/>
  <c r="AC56" i="26"/>
  <c r="AC56" i="16"/>
  <c r="AE38" i="26"/>
  <c r="AE38" i="16"/>
  <c r="AJ46" i="26"/>
  <c r="AV46" i="16"/>
  <c r="AC51" i="26"/>
  <c r="AC51" i="16"/>
  <c r="AA57" i="26"/>
  <c r="AA57" i="16"/>
  <c r="Y63" i="26"/>
  <c r="Y63" i="16"/>
  <c r="AH47" i="26"/>
  <c r="AT47" i="16"/>
  <c r="AF53" i="26"/>
  <c r="AF53" i="16"/>
  <c r="AA60" i="26"/>
  <c r="AA60" i="16"/>
  <c r="AB42" i="26"/>
  <c r="AB42" i="16"/>
  <c r="AH32" i="26"/>
  <c r="AT32" i="16"/>
  <c r="AN22" i="26"/>
  <c r="AZ22" i="16"/>
  <c r="AC15" i="26"/>
  <c r="AC15" i="16"/>
  <c r="Z34" i="26"/>
  <c r="Z34" i="16"/>
  <c r="AF24" i="26"/>
  <c r="AF24" i="16"/>
  <c r="AL14" i="26"/>
  <c r="AX14" i="16"/>
  <c r="X37" i="26"/>
  <c r="X37" i="16"/>
  <c r="AF29" i="26"/>
  <c r="AF29" i="16"/>
  <c r="AL19" i="26"/>
  <c r="AX19" i="16"/>
  <c r="Y10" i="26"/>
  <c r="Y10" i="16"/>
  <c r="Y39" i="26"/>
  <c r="Y39" i="16"/>
  <c r="AG31" i="26"/>
  <c r="AS31" i="16"/>
  <c r="AM21" i="26"/>
  <c r="AY21" i="16"/>
  <c r="Z12" i="26"/>
  <c r="Z12" i="16"/>
  <c r="X31" i="26"/>
  <c r="X31" i="16"/>
  <c r="AH17" i="26"/>
  <c r="AT17" i="16"/>
  <c r="X36" i="26"/>
  <c r="X36" i="16"/>
  <c r="AH22" i="26"/>
  <c r="AT22" i="16"/>
  <c r="AC34" i="26"/>
  <c r="AC34" i="16"/>
  <c r="AM20" i="26"/>
  <c r="AY20" i="16"/>
  <c r="AI63" i="26"/>
  <c r="AU63" i="16"/>
  <c r="AE60" i="26"/>
  <c r="AE60" i="16"/>
  <c r="AG49" i="26"/>
  <c r="AS49" i="16"/>
  <c r="AL56" i="26"/>
  <c r="AX56" i="16"/>
  <c r="X53" i="26"/>
  <c r="X53" i="16"/>
  <c r="AH34" i="26"/>
  <c r="AT34" i="16"/>
  <c r="AN29" i="26"/>
  <c r="AZ29" i="16"/>
  <c r="AB22" i="26"/>
  <c r="AB22" i="16"/>
  <c r="W34" i="26"/>
  <c r="W34" i="16"/>
  <c r="AC10" i="26"/>
  <c r="AC10" i="16"/>
  <c r="AK20" i="26"/>
  <c r="AW20" i="16"/>
  <c r="AL42" i="26"/>
  <c r="AX42" i="16"/>
  <c r="AH46" i="26"/>
  <c r="AT46" i="16"/>
  <c r="Z54" i="26"/>
  <c r="Z54" i="16"/>
  <c r="AK61" i="26"/>
  <c r="AW61" i="16"/>
  <c r="AG65" i="26"/>
  <c r="AS65" i="16"/>
  <c r="Z21" i="26"/>
  <c r="Z21" i="16"/>
  <c r="AM42" i="26"/>
  <c r="AY42" i="16"/>
  <c r="AI46" i="26"/>
  <c r="AU46" i="16"/>
  <c r="AM50" i="26"/>
  <c r="AY50" i="16"/>
  <c r="AK56" i="26"/>
  <c r="AW56" i="16"/>
  <c r="AD61" i="26"/>
  <c r="AD61" i="16"/>
  <c r="AJ39" i="26"/>
  <c r="AV39" i="16"/>
  <c r="Y47" i="26"/>
  <c r="Y47" i="16"/>
  <c r="W53" i="26"/>
  <c r="W53" i="16"/>
  <c r="AI57" i="26"/>
  <c r="AU57" i="16"/>
  <c r="AG63" i="26"/>
  <c r="AS63" i="16"/>
  <c r="AN11" i="26"/>
  <c r="AZ11" i="16"/>
  <c r="AD43" i="26"/>
  <c r="AD43" i="16"/>
  <c r="W48" i="26"/>
  <c r="W48" i="16"/>
  <c r="AN53" i="26"/>
  <c r="AZ53" i="16"/>
  <c r="AI60" i="26"/>
  <c r="AU60" i="16"/>
  <c r="AK39" i="26"/>
  <c r="AW39" i="16"/>
  <c r="Z32" i="26"/>
  <c r="Z32" i="16"/>
  <c r="AF22" i="26"/>
  <c r="AF22" i="16"/>
  <c r="AL12" i="26"/>
  <c r="AX12" i="16"/>
  <c r="AI31" i="26"/>
  <c r="AU31" i="16"/>
  <c r="X24" i="26"/>
  <c r="X24" i="16"/>
  <c r="AD14" i="26"/>
  <c r="AD14" i="16"/>
  <c r="AI36" i="26"/>
  <c r="AU36" i="16"/>
  <c r="AD19" i="26"/>
  <c r="AD19" i="16"/>
  <c r="AJ38" i="26"/>
  <c r="AV38" i="16"/>
  <c r="W29" i="26"/>
  <c r="W29" i="16"/>
  <c r="AE21" i="26"/>
  <c r="AE21" i="16"/>
  <c r="AK11" i="26"/>
  <c r="AW11" i="16"/>
  <c r="AI30" i="26"/>
  <c r="AU30" i="16"/>
  <c r="Z17" i="26"/>
  <c r="Z17" i="16"/>
  <c r="Y33" i="26"/>
  <c r="Y33" i="16"/>
  <c r="AI19" i="26"/>
  <c r="AU19" i="16"/>
  <c r="AN33" i="26"/>
  <c r="AZ33" i="16"/>
  <c r="AE20" i="26"/>
  <c r="AE20" i="16"/>
  <c r="Z29" i="26"/>
  <c r="Z29" i="16"/>
  <c r="Y53" i="26"/>
  <c r="Y53" i="16"/>
  <c r="AD47" i="26"/>
  <c r="AD47" i="16"/>
  <c r="AM60" i="26"/>
  <c r="AY60" i="16"/>
  <c r="Y57" i="26"/>
  <c r="Y57" i="16"/>
  <c r="AI54" i="26"/>
  <c r="AU54" i="16"/>
  <c r="AE61" i="26"/>
  <c r="AE61" i="16"/>
  <c r="AL59" i="26"/>
  <c r="AX59" i="16"/>
  <c r="AN24" i="26"/>
  <c r="AZ24" i="16"/>
  <c r="AA20" i="26"/>
  <c r="AA20" i="16"/>
  <c r="AG20" i="26"/>
  <c r="AS20" i="16"/>
  <c r="AA63" i="26"/>
  <c r="AA63" i="16"/>
  <c r="AF27" i="26"/>
  <c r="AF27" i="16"/>
  <c r="AA43" i="26"/>
  <c r="AA43" i="16"/>
  <c r="W47" i="26"/>
  <c r="W47" i="16"/>
  <c r="AL50" i="26"/>
  <c r="AX50" i="16"/>
  <c r="AH54" i="26"/>
  <c r="AT54" i="16"/>
  <c r="AD58" i="26"/>
  <c r="AD58" i="16"/>
  <c r="Z62" i="26"/>
  <c r="Z62" i="16"/>
  <c r="AN27" i="26"/>
  <c r="AZ27" i="16"/>
  <c r="AB43" i="26"/>
  <c r="AB43" i="16"/>
  <c r="X47" i="26"/>
  <c r="X47" i="16"/>
  <c r="AB51" i="26"/>
  <c r="AB51" i="16"/>
  <c r="Z57" i="26"/>
  <c r="Z57" i="16"/>
  <c r="X63" i="26"/>
  <c r="X63" i="16"/>
  <c r="AN42" i="26"/>
  <c r="AZ42" i="16"/>
  <c r="AG47" i="26"/>
  <c r="AS47" i="16"/>
  <c r="AE53" i="26"/>
  <c r="AE53" i="16"/>
  <c r="X58" i="26"/>
  <c r="X58" i="16"/>
  <c r="AB15" i="26"/>
  <c r="AB15" i="16"/>
  <c r="AL43" i="26"/>
  <c r="AX43" i="16"/>
  <c r="AJ49" i="26"/>
  <c r="AV49" i="16"/>
  <c r="AC54" i="26"/>
  <c r="AC54" i="16"/>
  <c r="Z63" i="26"/>
  <c r="Z63" i="16"/>
  <c r="AC39" i="26"/>
  <c r="AC39" i="16"/>
  <c r="AI29" i="26"/>
  <c r="AU29" i="16"/>
  <c r="X22" i="26"/>
  <c r="X22" i="16"/>
  <c r="AD12" i="26"/>
  <c r="AD12" i="16"/>
  <c r="AA31" i="26"/>
  <c r="AA31" i="16"/>
  <c r="AG21" i="26"/>
  <c r="AS21" i="16"/>
  <c r="AA36" i="26"/>
  <c r="AA36" i="16"/>
  <c r="AG26" i="26"/>
  <c r="AS26" i="16"/>
  <c r="AM16" i="26"/>
  <c r="AY16" i="16"/>
  <c r="AB38" i="26"/>
  <c r="AB38" i="16"/>
  <c r="AH28" i="26"/>
  <c r="AT28" i="16"/>
  <c r="AN18" i="26"/>
  <c r="AZ18" i="16"/>
  <c r="Z41" i="26"/>
  <c r="Z41" i="16"/>
  <c r="AJ27" i="26"/>
  <c r="AV27" i="16"/>
  <c r="AA14" i="26"/>
  <c r="AA14" i="16"/>
  <c r="AJ32" i="26"/>
  <c r="AV32" i="16"/>
  <c r="AA19" i="26"/>
  <c r="AA19" i="16"/>
  <c r="AF17" i="26"/>
  <c r="AF17" i="16"/>
  <c r="AG32" i="26"/>
  <c r="AS32" i="16"/>
  <c r="AG53" i="26"/>
  <c r="AS53" i="16"/>
  <c r="AL63" i="26"/>
  <c r="AX63" i="16"/>
  <c r="AD40" i="26"/>
  <c r="AD40" i="16"/>
  <c r="AE14" i="26"/>
  <c r="AE14" i="16"/>
  <c r="X35" i="26"/>
  <c r="X35" i="16"/>
  <c r="Z47" i="26"/>
  <c r="Z47" i="16"/>
  <c r="AH39" i="26"/>
  <c r="AT39" i="16"/>
  <c r="AF36" i="26"/>
  <c r="AF36" i="16"/>
  <c r="AL23" i="26"/>
  <c r="AX23" i="16"/>
  <c r="AM30" i="26"/>
  <c r="AY30" i="16"/>
  <c r="AI43" i="26"/>
  <c r="AU43" i="16"/>
  <c r="AE47" i="26"/>
  <c r="AE47" i="16"/>
  <c r="AA51" i="26"/>
  <c r="AA51" i="16"/>
  <c r="W55" i="26"/>
  <c r="W55" i="16"/>
  <c r="AL58" i="26"/>
  <c r="AX58" i="16"/>
  <c r="W63" i="26"/>
  <c r="W63" i="16"/>
  <c r="AB31" i="26"/>
  <c r="AB31" i="16"/>
  <c r="AJ43" i="26"/>
  <c r="AV43" i="16"/>
  <c r="AF47" i="26"/>
  <c r="AF47" i="16"/>
  <c r="AH57" i="26"/>
  <c r="AT57" i="16"/>
  <c r="AF63" i="26"/>
  <c r="AF63" i="16"/>
  <c r="AC43" i="26"/>
  <c r="AC43" i="16"/>
  <c r="AM53" i="26"/>
  <c r="AY53" i="16"/>
  <c r="AK59" i="26"/>
  <c r="AW59" i="16"/>
  <c r="AD64" i="26"/>
  <c r="AD64" i="16"/>
  <c r="AK28" i="26"/>
  <c r="AW28" i="16"/>
  <c r="AA44" i="26"/>
  <c r="AA44" i="16"/>
  <c r="AK54" i="26"/>
  <c r="AW54" i="16"/>
  <c r="AH63" i="26"/>
  <c r="AT63" i="16"/>
  <c r="AN38" i="26"/>
  <c r="AZ38" i="16"/>
  <c r="AA29" i="26"/>
  <c r="AA29" i="16"/>
  <c r="AG19" i="26"/>
  <c r="AS19" i="16"/>
  <c r="AD38" i="26"/>
  <c r="AD38" i="16"/>
  <c r="AL30" i="26"/>
  <c r="AX30" i="16"/>
  <c r="Y21" i="26"/>
  <c r="Y21" i="16"/>
  <c r="AJ33" i="26"/>
  <c r="AV33" i="16"/>
  <c r="Y26" i="26"/>
  <c r="Y26" i="16"/>
  <c r="AE16" i="26"/>
  <c r="AE16" i="16"/>
  <c r="AK35" i="26"/>
  <c r="AW35" i="16"/>
  <c r="Z28" i="26"/>
  <c r="Z28" i="16"/>
  <c r="AF18" i="26"/>
  <c r="AF18" i="16"/>
  <c r="AK40" i="26"/>
  <c r="AW40" i="16"/>
  <c r="AB27" i="26"/>
  <c r="AB27" i="16"/>
  <c r="AL13" i="26"/>
  <c r="AX13" i="16"/>
  <c r="AK29" i="26"/>
  <c r="AW29" i="16"/>
  <c r="AB16" i="26"/>
  <c r="AB16" i="16"/>
  <c r="AG30" i="26"/>
  <c r="AS30" i="16"/>
  <c r="X17" i="26"/>
  <c r="X17" i="16"/>
  <c r="W43" i="26"/>
  <c r="W43" i="16"/>
  <c r="AF56" i="26"/>
  <c r="AF56" i="16"/>
  <c r="AA10" i="26"/>
  <c r="AA10" i="16"/>
  <c r="AK50" i="26"/>
  <c r="AW50" i="16"/>
  <c r="AA64" i="26"/>
  <c r="AA64" i="16"/>
  <c r="AJ64" i="26"/>
  <c r="AV64" i="16"/>
  <c r="AN50" i="26"/>
  <c r="AZ50" i="16"/>
  <c r="AK15" i="26"/>
  <c r="AW15" i="16"/>
  <c r="AK49" i="26"/>
  <c r="AW49" i="16"/>
  <c r="AA34" i="26"/>
  <c r="AA34" i="16"/>
  <c r="X44" i="26"/>
  <c r="X44" i="16"/>
  <c r="AM47" i="26"/>
  <c r="AY47" i="16"/>
  <c r="AI51" i="26"/>
  <c r="AU51" i="16"/>
  <c r="AE55" i="26"/>
  <c r="AE55" i="16"/>
  <c r="AI59" i="26"/>
  <c r="AU59" i="16"/>
  <c r="AE63" i="26"/>
  <c r="AE63" i="16"/>
  <c r="AI34" i="26"/>
  <c r="AU34" i="16"/>
  <c r="Y44" i="26"/>
  <c r="Y44" i="16"/>
  <c r="AN47" i="26"/>
  <c r="AZ47" i="16"/>
  <c r="AD53" i="26"/>
  <c r="AD53" i="16"/>
  <c r="W58" i="26"/>
  <c r="W58" i="16"/>
  <c r="AN63" i="26"/>
  <c r="AZ63" i="16"/>
  <c r="AM14" i="26"/>
  <c r="AY14" i="16"/>
  <c r="AK43" i="26"/>
  <c r="AW43" i="16"/>
  <c r="AI49" i="26"/>
  <c r="AU49" i="16"/>
  <c r="AB54" i="26"/>
  <c r="AB54" i="16"/>
  <c r="Z60" i="26"/>
  <c r="Z60" i="16"/>
  <c r="AL64" i="26"/>
  <c r="AX64" i="16"/>
  <c r="Y32" i="26"/>
  <c r="Y32" i="16"/>
  <c r="AI44" i="26"/>
  <c r="AU44" i="16"/>
  <c r="AG50" i="26"/>
  <c r="AS50" i="16"/>
  <c r="AE56" i="26"/>
  <c r="AE56" i="16"/>
  <c r="W64" i="26"/>
  <c r="W64" i="16"/>
  <c r="AD36" i="26"/>
  <c r="AD36" i="16"/>
  <c r="AL28" i="26"/>
  <c r="AX28" i="16"/>
  <c r="Y19" i="26"/>
  <c r="Y19" i="16"/>
  <c r="AB28" i="26"/>
  <c r="AB28" i="16"/>
  <c r="AJ20" i="26"/>
  <c r="AV20" i="16"/>
  <c r="AB33" i="26"/>
  <c r="AB33" i="16"/>
  <c r="AH23" i="26"/>
  <c r="AT23" i="16"/>
  <c r="W16" i="26"/>
  <c r="W16" i="16"/>
  <c r="AC35" i="26"/>
  <c r="AC35" i="16"/>
  <c r="AI25" i="26"/>
  <c r="AU25" i="16"/>
  <c r="X18" i="26"/>
  <c r="X18" i="16"/>
  <c r="AL37" i="26"/>
  <c r="AX37" i="16"/>
  <c r="AC24" i="26"/>
  <c r="AC24" i="16"/>
  <c r="AM10" i="26"/>
  <c r="AY10" i="16"/>
  <c r="AC29" i="26"/>
  <c r="AC29" i="16"/>
  <c r="AM15" i="26"/>
  <c r="AY15" i="16"/>
  <c r="AH27" i="26"/>
  <c r="AT27" i="16"/>
  <c r="Y14" i="26"/>
  <c r="Y14" i="16"/>
  <c r="AE43" i="26"/>
  <c r="AE43" i="16"/>
  <c r="AN56" i="26"/>
  <c r="AZ56" i="16"/>
  <c r="AL33" i="26"/>
  <c r="AX33" i="16"/>
  <c r="AI62" i="26"/>
  <c r="AU62" i="16"/>
  <c r="AB59" i="26"/>
  <c r="AB59" i="16"/>
  <c r="AN55" i="26"/>
  <c r="AZ55" i="16"/>
  <c r="AG52" i="26"/>
  <c r="AS52" i="16"/>
  <c r="Z49" i="26"/>
  <c r="Z49" i="16"/>
  <c r="AL45" i="26"/>
  <c r="AX45" i="16"/>
  <c r="Z42" i="26"/>
  <c r="Z42" i="16"/>
  <c r="AG24" i="26"/>
  <c r="AS24" i="16"/>
  <c r="AH62" i="26"/>
  <c r="AT62" i="16"/>
  <c r="AA59" i="26"/>
  <c r="AA59" i="16"/>
  <c r="AM55" i="26"/>
  <c r="AY55" i="16"/>
  <c r="AF52" i="26"/>
  <c r="AF52" i="16"/>
  <c r="Y49" i="26"/>
  <c r="Y49" i="16"/>
  <c r="AK45" i="26"/>
  <c r="AW45" i="16"/>
  <c r="X42" i="26"/>
  <c r="X42" i="16"/>
  <c r="Y24" i="26"/>
  <c r="Y24" i="16"/>
  <c r="AM35" i="26"/>
  <c r="AY35" i="16"/>
  <c r="AA39" i="26"/>
  <c r="AA39" i="16"/>
  <c r="AB10" i="26"/>
  <c r="AB10" i="16"/>
  <c r="AI13" i="26"/>
  <c r="AU13" i="16"/>
  <c r="W17" i="26"/>
  <c r="W17" i="16"/>
  <c r="AD20" i="26"/>
  <c r="AD20" i="16"/>
  <c r="AK23" i="26"/>
  <c r="AW23" i="16"/>
  <c r="Y27" i="26"/>
  <c r="Y27" i="16"/>
  <c r="AF30" i="26"/>
  <c r="AF30" i="16"/>
  <c r="AM33" i="26"/>
  <c r="AY33" i="16"/>
  <c r="AA37" i="26"/>
  <c r="AA37" i="16"/>
  <c r="AH40" i="26"/>
  <c r="AT40" i="16"/>
  <c r="AJ65" i="26"/>
  <c r="AV65" i="16"/>
  <c r="AC62" i="26"/>
  <c r="AC62" i="16"/>
  <c r="AH55" i="26"/>
  <c r="AT55" i="16"/>
  <c r="AA52" i="26"/>
  <c r="AA52" i="16"/>
  <c r="AM48" i="26"/>
  <c r="AY48" i="16"/>
  <c r="AF45" i="26"/>
  <c r="AF45" i="16"/>
  <c r="AF41" i="26"/>
  <c r="AF41" i="16"/>
  <c r="W22" i="26"/>
  <c r="W22" i="16"/>
  <c r="AI65" i="26"/>
  <c r="AU65" i="16"/>
  <c r="AB62" i="26"/>
  <c r="AB62" i="16"/>
  <c r="AN58" i="26"/>
  <c r="AZ58" i="16"/>
  <c r="AG55" i="26"/>
  <c r="AS55" i="16"/>
  <c r="Z52" i="26"/>
  <c r="Z52" i="16"/>
  <c r="AL48" i="26"/>
  <c r="AX48" i="16"/>
  <c r="AE45" i="26"/>
  <c r="AE45" i="16"/>
  <c r="AD41" i="26"/>
  <c r="AD41" i="16"/>
  <c r="AH21" i="26"/>
  <c r="AT21" i="16"/>
  <c r="AH65" i="26"/>
  <c r="AT65" i="16"/>
  <c r="AA62" i="26"/>
  <c r="AA62" i="16"/>
  <c r="AM58" i="26"/>
  <c r="AY58" i="16"/>
  <c r="AF55" i="26"/>
  <c r="AF55" i="16"/>
  <c r="Y52" i="26"/>
  <c r="Y52" i="16"/>
  <c r="AK48" i="26"/>
  <c r="AW48" i="16"/>
  <c r="AB36" i="26"/>
  <c r="AB36" i="16"/>
  <c r="AJ10" i="26"/>
  <c r="AV10" i="16"/>
  <c r="X14" i="26"/>
  <c r="X14" i="16"/>
  <c r="AE17" i="26"/>
  <c r="AE17" i="16"/>
  <c r="AL20" i="26"/>
  <c r="AX20" i="16"/>
  <c r="Z24" i="26"/>
  <c r="Z24" i="16"/>
  <c r="AG27" i="26"/>
  <c r="AS27" i="16"/>
  <c r="AN30" i="26"/>
  <c r="AZ30" i="16"/>
  <c r="AB34" i="26"/>
  <c r="AB34" i="16"/>
  <c r="AI37" i="26"/>
  <c r="AU37" i="16"/>
  <c r="W41" i="26"/>
  <c r="W41" i="16"/>
  <c r="AB65" i="26"/>
  <c r="AB65" i="16"/>
  <c r="AN61" i="26"/>
  <c r="AZ61" i="16"/>
  <c r="AG58" i="26"/>
  <c r="AS58" i="16"/>
  <c r="Z55" i="26"/>
  <c r="Z55" i="16"/>
  <c r="AL51" i="26"/>
  <c r="AX51" i="16"/>
  <c r="AE48" i="26"/>
  <c r="AE48" i="16"/>
  <c r="X45" i="26"/>
  <c r="X45" i="16"/>
  <c r="AI40" i="26"/>
  <c r="AU40" i="16"/>
  <c r="AI18" i="26"/>
  <c r="AU18" i="16"/>
  <c r="AA65" i="26"/>
  <c r="AA65" i="16"/>
  <c r="AM61" i="26"/>
  <c r="AY61" i="16"/>
  <c r="AF58" i="26"/>
  <c r="AF58" i="16"/>
  <c r="Y55" i="26"/>
  <c r="Y55" i="16"/>
  <c r="AK51" i="26"/>
  <c r="AW51" i="16"/>
  <c r="AD48" i="26"/>
  <c r="AD48" i="16"/>
  <c r="W45" i="26"/>
  <c r="W45" i="16"/>
  <c r="AG40" i="26"/>
  <c r="AS40" i="16"/>
  <c r="AA18" i="26"/>
  <c r="AA18" i="16"/>
  <c r="Z65" i="26"/>
  <c r="Z65" i="16"/>
  <c r="AL61" i="26"/>
  <c r="AX61" i="16"/>
  <c r="AE58" i="26"/>
  <c r="AE58" i="16"/>
  <c r="X55" i="26"/>
  <c r="X55" i="16"/>
  <c r="AJ51" i="26"/>
  <c r="AV51" i="16"/>
  <c r="AC27" i="26"/>
  <c r="AC27" i="16"/>
  <c r="AJ30" i="26"/>
  <c r="AV30" i="16"/>
  <c r="X34" i="26"/>
  <c r="X34" i="16"/>
  <c r="AE37" i="26"/>
  <c r="AE37" i="16"/>
  <c r="AL11" i="26"/>
  <c r="AX11" i="16"/>
  <c r="Z15" i="26"/>
  <c r="Z15" i="16"/>
  <c r="AG18" i="26"/>
  <c r="AS18" i="16"/>
  <c r="AN21" i="26"/>
  <c r="AZ21" i="16"/>
  <c r="AB25" i="26"/>
  <c r="AB25" i="16"/>
  <c r="AI28" i="26"/>
  <c r="AU28" i="16"/>
  <c r="W32" i="26"/>
  <c r="W32" i="16"/>
  <c r="AD35" i="26"/>
  <c r="AD35" i="16"/>
  <c r="AK38" i="26"/>
  <c r="AW38" i="16"/>
  <c r="Y42" i="26"/>
  <c r="Y42" i="16"/>
  <c r="Y13" i="26"/>
  <c r="Y13" i="16"/>
  <c r="AF16" i="26"/>
  <c r="AF16" i="16"/>
  <c r="AM19" i="26"/>
  <c r="AY19" i="16"/>
  <c r="AA23" i="26"/>
  <c r="AA23" i="16"/>
  <c r="AH26" i="26"/>
  <c r="AT26" i="16"/>
  <c r="AC33" i="26"/>
  <c r="AC33" i="16"/>
  <c r="AJ36" i="26"/>
  <c r="AV36" i="16"/>
  <c r="AF14" i="26"/>
  <c r="AF14" i="16"/>
  <c r="AM17" i="26"/>
  <c r="AY17" i="16"/>
  <c r="AA21" i="26"/>
  <c r="AA21" i="16"/>
  <c r="AH24" i="26"/>
  <c r="AT24" i="16"/>
  <c r="AC31" i="26"/>
  <c r="AC31" i="16"/>
  <c r="AJ34" i="26"/>
  <c r="AV34" i="16"/>
  <c r="X38" i="26"/>
  <c r="X38" i="16"/>
  <c r="AE41" i="26"/>
  <c r="AE41" i="16"/>
  <c r="AM64" i="26"/>
  <c r="AY64" i="16"/>
  <c r="AF61" i="26"/>
  <c r="AF61" i="16"/>
  <c r="Y58" i="26"/>
  <c r="Y58" i="16"/>
  <c r="Y31" i="26"/>
  <c r="Y31" i="16"/>
  <c r="AF34" i="26"/>
  <c r="AF34" i="16"/>
  <c r="AM37" i="26"/>
  <c r="AY37" i="16"/>
  <c r="AA12" i="26"/>
  <c r="AA12" i="16"/>
  <c r="AH15" i="26"/>
  <c r="AT15" i="16"/>
  <c r="AC22" i="26"/>
  <c r="AC22" i="16"/>
  <c r="AJ25" i="26"/>
  <c r="AV25" i="16"/>
  <c r="X29" i="26"/>
  <c r="X29" i="16"/>
  <c r="AE32" i="26"/>
  <c r="AE32" i="16"/>
  <c r="AL35" i="26"/>
  <c r="AX35" i="16"/>
  <c r="Z39" i="26"/>
  <c r="Z39" i="16"/>
  <c r="AG42" i="26"/>
  <c r="AS42" i="16"/>
  <c r="Z10" i="26"/>
  <c r="Z10" i="16"/>
  <c r="AG13" i="26"/>
  <c r="AS13" i="16"/>
  <c r="AN16" i="26"/>
  <c r="AZ16" i="16"/>
  <c r="AB20" i="26"/>
  <c r="AB20" i="16"/>
  <c r="AI23" i="26"/>
  <c r="AU23" i="16"/>
  <c r="W27" i="26"/>
  <c r="W27" i="16"/>
  <c r="AD30" i="26"/>
  <c r="AD30" i="16"/>
  <c r="AK33" i="26"/>
  <c r="AW33" i="16"/>
  <c r="Y37" i="26"/>
  <c r="Y37" i="16"/>
  <c r="AG11" i="26"/>
  <c r="AS11" i="16"/>
  <c r="AN14" i="26"/>
  <c r="AZ14" i="16"/>
  <c r="AB18" i="26"/>
  <c r="AB18" i="16"/>
  <c r="AI21" i="26"/>
  <c r="AU21" i="16"/>
  <c r="W25" i="26"/>
  <c r="W25" i="16"/>
  <c r="AD28" i="26"/>
  <c r="AD28" i="16"/>
  <c r="AK31" i="26"/>
  <c r="AW31" i="16"/>
  <c r="Y35" i="26"/>
  <c r="Y35" i="16"/>
  <c r="AF38" i="26"/>
  <c r="AF38" i="16"/>
  <c r="AM41" i="26"/>
  <c r="AY41" i="16"/>
  <c r="AE64" i="26"/>
  <c r="AE64" i="16"/>
  <c r="X61" i="26"/>
  <c r="X61" i="16"/>
  <c r="AJ57" i="26"/>
  <c r="AV57" i="16"/>
  <c r="AB13" i="26"/>
  <c r="AB13" i="16"/>
  <c r="AI16" i="26"/>
  <c r="AU16" i="16"/>
  <c r="W20" i="26"/>
  <c r="W20" i="16"/>
  <c r="AD23" i="26"/>
  <c r="AD23" i="16"/>
  <c r="AK26" i="26"/>
  <c r="AW26" i="16"/>
  <c r="Y30" i="26"/>
  <c r="Y30" i="16"/>
  <c r="AF33" i="26"/>
  <c r="AF33" i="16"/>
  <c r="AM36" i="26"/>
  <c r="AY36" i="16"/>
  <c r="X12" i="26"/>
  <c r="X12" i="16"/>
  <c r="AE15" i="26"/>
  <c r="AE15" i="16"/>
  <c r="AL18" i="26"/>
  <c r="AX18" i="16"/>
  <c r="Z22" i="26"/>
  <c r="Z22" i="16"/>
  <c r="AG25" i="26"/>
  <c r="AS25" i="16"/>
  <c r="AN28" i="26"/>
  <c r="AZ28" i="16"/>
  <c r="AB32" i="26"/>
  <c r="AB32" i="16"/>
  <c r="AI35" i="26"/>
  <c r="AU35" i="16"/>
  <c r="W39" i="26"/>
  <c r="W39" i="16"/>
  <c r="AD42" i="26"/>
  <c r="AD42" i="16"/>
  <c r="W10" i="26"/>
  <c r="W10" i="16"/>
  <c r="AD13" i="26"/>
  <c r="AD13" i="16"/>
  <c r="AK16" i="26"/>
  <c r="AW16" i="16"/>
  <c r="Y20" i="26"/>
  <c r="Y20" i="16"/>
  <c r="AF23" i="26"/>
  <c r="AF23" i="16"/>
  <c r="AM26" i="26"/>
  <c r="AY26" i="16"/>
  <c r="AA30" i="26"/>
  <c r="AA30" i="16"/>
  <c r="AH33" i="26"/>
  <c r="AT33" i="16"/>
  <c r="AC40" i="26"/>
  <c r="AC40" i="16"/>
  <c r="AC53" i="26"/>
  <c r="AC53" i="16"/>
  <c r="AF40" i="26"/>
  <c r="AF40" i="16"/>
  <c r="AJ42" i="26"/>
  <c r="AV42" i="16"/>
  <c r="AH37" i="26"/>
  <c r="AT37" i="16"/>
  <c r="AF44" i="26"/>
  <c r="AF44" i="16"/>
  <c r="AB48" i="26"/>
  <c r="AB48" i="16"/>
  <c r="X52" i="26"/>
  <c r="X52" i="16"/>
  <c r="AB56" i="26"/>
  <c r="AB56" i="16"/>
  <c r="X60" i="26"/>
  <c r="X60" i="16"/>
  <c r="AM63" i="26"/>
  <c r="AY63" i="16"/>
  <c r="W38" i="26"/>
  <c r="W38" i="16"/>
  <c r="AG44" i="26"/>
  <c r="AS44" i="16"/>
  <c r="AC48" i="26"/>
  <c r="AC48" i="16"/>
  <c r="AL53" i="26"/>
  <c r="AX53" i="16"/>
  <c r="AJ59" i="26"/>
  <c r="AV59" i="16"/>
  <c r="AC64" i="26"/>
  <c r="AC64" i="16"/>
  <c r="AC28" i="26"/>
  <c r="AC28" i="16"/>
  <c r="Z44" i="26"/>
  <c r="Z44" i="16"/>
  <c r="AJ54" i="26"/>
  <c r="AV54" i="16"/>
  <c r="AH60" i="26"/>
  <c r="AT60" i="16"/>
  <c r="AF35" i="26"/>
  <c r="AF35" i="16"/>
  <c r="AM56" i="26"/>
  <c r="AY56" i="16"/>
  <c r="AB26" i="26"/>
  <c r="AB26" i="16"/>
  <c r="AJ18" i="26"/>
  <c r="AV18" i="16"/>
  <c r="AG37" i="26"/>
  <c r="AS37" i="16"/>
  <c r="AM27" i="26"/>
  <c r="AY27" i="16"/>
  <c r="Z18" i="26"/>
  <c r="Z18" i="16"/>
  <c r="AH10" i="26"/>
  <c r="AT10" i="16"/>
  <c r="AE40" i="26"/>
  <c r="AE40" i="16"/>
  <c r="AM32" i="26"/>
  <c r="AY32" i="16"/>
  <c r="Z23" i="26"/>
  <c r="Z23" i="16"/>
  <c r="AF13" i="26"/>
  <c r="AF13" i="16"/>
  <c r="AN34" i="26"/>
  <c r="AZ34" i="16"/>
  <c r="AA25" i="26"/>
  <c r="AA25" i="16"/>
  <c r="AG15" i="26"/>
  <c r="AS15" i="16"/>
  <c r="AD37" i="26"/>
  <c r="AD37" i="16"/>
  <c r="AN23" i="26"/>
  <c r="AZ23" i="16"/>
  <c r="AE10" i="26"/>
  <c r="AE10" i="16"/>
  <c r="AM39" i="26"/>
  <c r="AY39" i="16"/>
  <c r="AD26" i="26"/>
  <c r="AD26" i="16"/>
  <c r="AN12" i="26"/>
  <c r="AZ12" i="16"/>
  <c r="Z27" i="26"/>
  <c r="Z27" i="16"/>
  <c r="AJ13" i="26"/>
  <c r="AV13" i="16"/>
  <c r="AM59" i="26"/>
  <c r="AY59" i="16"/>
  <c r="Z37" i="26"/>
  <c r="Z37" i="16"/>
  <c r="Y54" i="26"/>
  <c r="Y54" i="16"/>
  <c r="Y16" i="26"/>
  <c r="Y16" i="16"/>
  <c r="AI50" i="26"/>
  <c r="AU50" i="16"/>
  <c r="AC52" i="26"/>
  <c r="AC52" i="16"/>
  <c r="AE54" i="26"/>
  <c r="AE54" i="16"/>
  <c r="Y56" i="26"/>
  <c r="Y56" i="16"/>
  <c r="AL57" i="26"/>
  <c r="AX57" i="16"/>
  <c r="X59" i="26"/>
  <c r="X59" i="16"/>
  <c r="AK60" i="26"/>
  <c r="AW60" i="16"/>
  <c r="AE62" i="26"/>
  <c r="AE62" i="16"/>
  <c r="Y64" i="26"/>
  <c r="Y64" i="16"/>
  <c r="AL65" i="26"/>
  <c r="AX65" i="16"/>
  <c r="AK12" i="26"/>
  <c r="AW12" i="16"/>
  <c r="Z45" i="26"/>
  <c r="Z45" i="16"/>
  <c r="AJ47" i="26"/>
  <c r="AV47" i="16"/>
  <c r="AD49" i="26"/>
  <c r="AD49" i="16"/>
  <c r="X51" i="26"/>
  <c r="X51" i="16"/>
  <c r="AK52" i="26"/>
  <c r="AW52" i="16"/>
  <c r="W54" i="26"/>
  <c r="W54" i="16"/>
  <c r="AJ55" i="26"/>
  <c r="AV55" i="16"/>
  <c r="AD57" i="26"/>
  <c r="AD57" i="16"/>
  <c r="AF59" i="26"/>
  <c r="AF59" i="16"/>
  <c r="Z61" i="26"/>
  <c r="Z61" i="16"/>
  <c r="AJ63" i="26"/>
  <c r="AV63" i="16"/>
  <c r="AD65" i="26"/>
  <c r="AD65" i="16"/>
  <c r="AF19" i="26"/>
  <c r="AF19" i="16"/>
  <c r="AA26" i="26"/>
  <c r="AA26" i="16"/>
  <c r="AH29" i="26"/>
  <c r="AT29" i="16"/>
  <c r="AC36" i="26"/>
  <c r="AC36" i="16"/>
  <c r="X40" i="26"/>
  <c r="X40" i="16"/>
  <c r="AK41" i="26"/>
  <c r="AW41" i="16"/>
  <c r="X43" i="26"/>
  <c r="X43" i="16"/>
  <c r="AN43" i="26"/>
  <c r="AZ43" i="16"/>
  <c r="AK44" i="26"/>
  <c r="AW44" i="16"/>
  <c r="AM46" i="26"/>
  <c r="AY46" i="16"/>
  <c r="Y48" i="26"/>
  <c r="Y48" i="16"/>
  <c r="AL49" i="26"/>
  <c r="AX49" i="16"/>
  <c r="AF51" i="26"/>
  <c r="AF51" i="16"/>
  <c r="AH53" i="26"/>
  <c r="AT53" i="16"/>
  <c r="AB55" i="26"/>
  <c r="AB55" i="16"/>
  <c r="AI58" i="26"/>
  <c r="AU58" i="16"/>
  <c r="AC60" i="26"/>
  <c r="AC60" i="16"/>
  <c r="W62" i="26"/>
  <c r="W62" i="16"/>
  <c r="AB63" i="26"/>
  <c r="AB63" i="16"/>
  <c r="AM22" i="26"/>
  <c r="AY22" i="16"/>
  <c r="AN40" i="26"/>
  <c r="AZ40" i="16"/>
  <c r="AH42" i="26"/>
  <c r="AT42" i="16"/>
  <c r="AF43" i="26"/>
  <c r="AF43" i="16"/>
  <c r="AC44" i="26"/>
  <c r="AC44" i="16"/>
  <c r="AH45" i="26"/>
  <c r="AT45" i="16"/>
  <c r="AB47" i="26"/>
  <c r="AB47" i="16"/>
  <c r="AG48" i="26"/>
  <c r="AS48" i="16"/>
  <c r="AN51" i="26"/>
  <c r="AZ51" i="16"/>
  <c r="Z53" i="26"/>
  <c r="Z53" i="16"/>
  <c r="AM54" i="26"/>
  <c r="AY54" i="16"/>
  <c r="AG56" i="26"/>
  <c r="AS56" i="16"/>
  <c r="AA58" i="26"/>
  <c r="AA58" i="16"/>
  <c r="AN59" i="26"/>
  <c r="AZ59" i="16"/>
  <c r="AH61" i="26"/>
  <c r="AT61" i="16"/>
  <c r="AM62" i="26"/>
  <c r="AY62" i="16"/>
  <c r="AG64" i="26"/>
  <c r="AS64" i="16"/>
  <c r="AD33" i="26"/>
  <c r="AD33" i="16"/>
  <c r="AG43" i="26"/>
  <c r="AS43" i="16"/>
  <c r="AN46" i="26"/>
  <c r="AZ46" i="16"/>
  <c r="AI53" i="26"/>
  <c r="AU53" i="16"/>
  <c r="W57" i="26"/>
  <c r="W57" i="16"/>
  <c r="AD60" i="26"/>
  <c r="AD60" i="16"/>
  <c r="AK63" i="26"/>
  <c r="AW63" i="16"/>
  <c r="AK36" i="26"/>
  <c r="AW36" i="16"/>
  <c r="AC47" i="26"/>
  <c r="AC47" i="16"/>
  <c r="AJ50" i="26"/>
  <c r="AV50" i="16"/>
  <c r="X54" i="26"/>
  <c r="X54" i="16"/>
  <c r="AE57" i="26"/>
  <c r="AE57" i="16"/>
  <c r="AL60" i="26"/>
  <c r="AX60" i="16"/>
  <c r="Z64" i="26"/>
  <c r="Z64" i="16"/>
  <c r="Z13" i="26"/>
  <c r="Z13" i="16"/>
  <c r="AB39" i="26"/>
  <c r="AB39" i="16"/>
  <c r="AD44" i="26"/>
  <c r="AD44" i="16"/>
  <c r="AK47" i="26"/>
  <c r="AW47" i="16"/>
  <c r="Y51" i="26"/>
  <c r="Y51" i="16"/>
  <c r="AF54" i="26"/>
  <c r="AF54" i="16"/>
  <c r="AM57" i="26"/>
  <c r="AY57" i="16"/>
  <c r="AA61" i="26"/>
  <c r="AA61" i="16"/>
  <c r="AH64" i="26"/>
  <c r="AT64" i="16"/>
  <c r="AG16" i="26"/>
  <c r="AS16" i="16"/>
  <c r="Y40" i="26"/>
  <c r="Y40" i="16"/>
  <c r="AL44" i="26"/>
  <c r="AX44" i="16"/>
  <c r="Z48" i="26"/>
  <c r="Z48" i="16"/>
  <c r="AG51" i="26"/>
  <c r="AS51" i="16"/>
  <c r="AN54" i="26"/>
  <c r="AZ54" i="16"/>
  <c r="AB58" i="26"/>
  <c r="AB58" i="16"/>
  <c r="AI61" i="26"/>
  <c r="AU61" i="16"/>
  <c r="W65" i="26"/>
  <c r="W65" i="16"/>
  <c r="AN19" i="26"/>
  <c r="AZ19" i="16"/>
  <c r="AA45" i="26"/>
  <c r="AA45" i="16"/>
  <c r="AH48" i="26"/>
  <c r="AT48" i="16"/>
  <c r="AC55" i="26"/>
  <c r="AC55" i="16"/>
  <c r="AJ58" i="26"/>
  <c r="AV58" i="16"/>
  <c r="X62" i="26"/>
  <c r="X62" i="16"/>
  <c r="AE65" i="26"/>
  <c r="AE65" i="16"/>
  <c r="AL41" i="26"/>
  <c r="AX41" i="16"/>
  <c r="AD52" i="26"/>
  <c r="AD52" i="16"/>
  <c r="Y59" i="26"/>
  <c r="Y59" i="16"/>
  <c r="AF62" i="26"/>
  <c r="AF62" i="16"/>
  <c r="AI26" i="26"/>
  <c r="AU26" i="16"/>
  <c r="AE49" i="26"/>
  <c r="AE49" i="16"/>
  <c r="Z56" i="26"/>
  <c r="Z56" i="16"/>
  <c r="AN62" i="26"/>
  <c r="AZ62" i="16"/>
  <c r="W30" i="26"/>
  <c r="W30" i="16"/>
  <c r="AA53" i="26"/>
  <c r="AA53" i="16"/>
  <c r="AB23" i="26"/>
  <c r="AB23" i="16"/>
  <c r="AI45" i="26"/>
  <c r="AU45" i="16"/>
  <c r="W49" i="26"/>
  <c r="W49" i="16"/>
  <c r="AK55" i="26"/>
  <c r="AW55" i="16"/>
  <c r="AM65" i="26"/>
  <c r="AY65" i="16"/>
  <c r="AI42" i="26"/>
  <c r="AU42" i="16"/>
  <c r="AL52" i="26"/>
  <c r="AX52" i="16"/>
  <c r="AG59" i="26"/>
  <c r="AS59" i="16"/>
  <c r="Y43" i="26"/>
  <c r="Y43" i="16"/>
  <c r="AM49" i="26"/>
  <c r="AY49" i="16"/>
  <c r="AH56" i="26"/>
  <c r="AT56" i="16"/>
  <c r="AC63" i="26"/>
  <c r="AC63" i="16"/>
  <c r="AN35" i="26"/>
  <c r="AZ35" i="16"/>
  <c r="AM43" i="26"/>
  <c r="AY43" i="16"/>
  <c r="AA47" i="26"/>
  <c r="AA47" i="16"/>
  <c r="AH50" i="26"/>
  <c r="AT50" i="16"/>
  <c r="AC57" i="26"/>
  <c r="AC57" i="16"/>
  <c r="AJ60" i="26"/>
  <c r="AV60" i="16"/>
  <c r="X64" i="26"/>
  <c r="X64" i="16"/>
  <c r="AH13" i="26"/>
  <c r="AT13" i="16"/>
  <c r="AD39" i="26"/>
  <c r="AD39" i="16"/>
  <c r="AE44" i="26"/>
  <c r="AE44" i="16"/>
  <c r="AL47" i="26"/>
  <c r="AX47" i="16"/>
  <c r="Z51" i="26"/>
  <c r="Z51" i="16"/>
  <c r="AG54" i="26"/>
  <c r="AS54" i="16"/>
  <c r="AN57" i="26"/>
  <c r="AZ57" i="16"/>
  <c r="AB61" i="26"/>
  <c r="AB61" i="16"/>
  <c r="AI64" i="26"/>
  <c r="AU64" i="16"/>
  <c r="AK27" i="26"/>
  <c r="AW27" i="16"/>
  <c r="AD24" i="26"/>
  <c r="AD24" i="16"/>
  <c r="W21" i="26"/>
  <c r="W21" i="16"/>
  <c r="AI17" i="26"/>
  <c r="AU17" i="16"/>
  <c r="AB14" i="26"/>
  <c r="AB14" i="16"/>
  <c r="AN10" i="26"/>
  <c r="AZ10" i="16"/>
  <c r="AN39" i="26"/>
  <c r="AZ39" i="16"/>
  <c r="AG36" i="26"/>
  <c r="AS36" i="16"/>
  <c r="Z33" i="26"/>
  <c r="Z33" i="16"/>
  <c r="AL29" i="26"/>
  <c r="AX29" i="16"/>
  <c r="AE26" i="26"/>
  <c r="AE26" i="16"/>
  <c r="X23" i="26"/>
  <c r="X23" i="16"/>
  <c r="AJ19" i="26"/>
  <c r="AV19" i="16"/>
  <c r="AC16" i="26"/>
  <c r="AC16" i="16"/>
  <c r="AH38" i="26"/>
  <c r="AT38" i="16"/>
  <c r="AA35" i="26"/>
  <c r="AA35" i="16"/>
  <c r="AM31" i="26"/>
  <c r="AY31" i="16"/>
  <c r="AF28" i="26"/>
  <c r="AF28" i="16"/>
  <c r="Y25" i="26"/>
  <c r="Y25" i="16"/>
  <c r="AK21" i="26"/>
  <c r="AW21" i="16"/>
  <c r="AD18" i="26"/>
  <c r="AD18" i="16"/>
  <c r="W15" i="26"/>
  <c r="W15" i="16"/>
  <c r="AI11" i="26"/>
  <c r="AU11" i="16"/>
  <c r="AE36" i="26"/>
  <c r="AE36" i="16"/>
  <c r="X33" i="26"/>
  <c r="X33" i="16"/>
  <c r="AJ29" i="26"/>
  <c r="AV29" i="16"/>
  <c r="AC26" i="26"/>
  <c r="AC26" i="16"/>
  <c r="AH19" i="26"/>
  <c r="AT19" i="16"/>
  <c r="AA16" i="26"/>
  <c r="AA16" i="16"/>
  <c r="AM12" i="26"/>
  <c r="AY12" i="16"/>
  <c r="AC12" i="26"/>
  <c r="AC12" i="16"/>
  <c r="AM38" i="26"/>
  <c r="AY38" i="16"/>
  <c r="AB44" i="26"/>
  <c r="AB44" i="16"/>
  <c r="AI47" i="26"/>
  <c r="AU47" i="16"/>
  <c r="W51" i="26"/>
  <c r="W51" i="16"/>
  <c r="AD54" i="26"/>
  <c r="AD54" i="16"/>
  <c r="AK57" i="26"/>
  <c r="AW57" i="16"/>
  <c r="Y61" i="26"/>
  <c r="Y61" i="16"/>
  <c r="AF64" i="26"/>
  <c r="AF64" i="16"/>
  <c r="AA40" i="26"/>
  <c r="AA40" i="16"/>
  <c r="AM44" i="26"/>
  <c r="AY44" i="16"/>
  <c r="AA48" i="26"/>
  <c r="AA48" i="16"/>
  <c r="AH51" i="26"/>
  <c r="AT51" i="16"/>
  <c r="AC58" i="26"/>
  <c r="AC58" i="16"/>
  <c r="AJ61" i="26"/>
  <c r="AV61" i="16"/>
  <c r="X65" i="26"/>
  <c r="X65" i="16"/>
  <c r="AH20" i="26"/>
  <c r="AT20" i="16"/>
  <c r="AA17" i="26"/>
  <c r="AA17" i="16"/>
  <c r="AM13" i="26"/>
  <c r="AY13" i="16"/>
  <c r="AF10" i="26"/>
  <c r="AF10" i="16"/>
  <c r="AF39" i="26"/>
  <c r="AF39" i="16"/>
  <c r="Y36" i="26"/>
  <c r="Y36" i="16"/>
  <c r="AK32" i="26"/>
  <c r="AW32" i="16"/>
  <c r="AD29" i="26"/>
  <c r="AD29" i="16"/>
  <c r="W26" i="26"/>
  <c r="W26" i="16"/>
  <c r="AI22" i="26"/>
  <c r="AU22" i="16"/>
  <c r="AB19" i="26"/>
  <c r="AB19" i="16"/>
  <c r="AN15" i="26"/>
  <c r="AZ15" i="16"/>
  <c r="AG12" i="26"/>
  <c r="AS12" i="16"/>
  <c r="AG41" i="26"/>
  <c r="AS41" i="16"/>
  <c r="Z38" i="26"/>
  <c r="Z38" i="16"/>
  <c r="AL34" i="26"/>
  <c r="AX34" i="16"/>
  <c r="AE31" i="26"/>
  <c r="AE31" i="16"/>
  <c r="X28" i="26"/>
  <c r="X28" i="16"/>
  <c r="AJ24" i="26"/>
  <c r="AV24" i="16"/>
  <c r="AC21" i="26"/>
  <c r="AC21" i="16"/>
  <c r="AH14" i="26"/>
  <c r="AT14" i="16"/>
  <c r="W36" i="26"/>
  <c r="W36" i="16"/>
  <c r="AI32" i="26"/>
  <c r="AU32" i="16"/>
  <c r="AB29" i="26"/>
  <c r="AB29" i="16"/>
  <c r="AN25" i="26"/>
  <c r="AZ25" i="16"/>
  <c r="AG22" i="26"/>
  <c r="AS22" i="16"/>
  <c r="Z19" i="26"/>
  <c r="Z19" i="16"/>
  <c r="AL15" i="26"/>
  <c r="AX15" i="16"/>
  <c r="AE12" i="26"/>
  <c r="AE12" i="16"/>
  <c r="AJ15" i="26"/>
  <c r="AV15" i="16"/>
  <c r="AJ44" i="26"/>
  <c r="AV44" i="16"/>
  <c r="X48" i="26"/>
  <c r="X48" i="16"/>
  <c r="AE51" i="26"/>
  <c r="AE51" i="16"/>
  <c r="AL54" i="26"/>
  <c r="AX54" i="16"/>
  <c r="Z58" i="26"/>
  <c r="Z58" i="16"/>
  <c r="AG61" i="26"/>
  <c r="AS61" i="16"/>
  <c r="AN64" i="26"/>
  <c r="AZ64" i="16"/>
  <c r="AC20" i="26"/>
  <c r="AC20" i="16"/>
  <c r="X41" i="26"/>
  <c r="X41" i="16"/>
  <c r="AB45" i="26"/>
  <c r="AB45" i="16"/>
  <c r="AI48" i="26"/>
  <c r="AU48" i="16"/>
  <c r="W52" i="26"/>
  <c r="W52" i="16"/>
  <c r="AD55" i="26"/>
  <c r="AD55" i="16"/>
  <c r="AK58" i="26"/>
  <c r="AW58" i="16"/>
  <c r="Y62" i="26"/>
  <c r="Y62" i="16"/>
  <c r="AF65" i="26"/>
  <c r="AF65" i="16"/>
  <c r="AN32" i="26"/>
  <c r="AZ32" i="16"/>
  <c r="AG29" i="26"/>
  <c r="AS29" i="16"/>
  <c r="Z26" i="26"/>
  <c r="Z26" i="16"/>
  <c r="AL22" i="26"/>
  <c r="AX22" i="16"/>
  <c r="AE19" i="26"/>
  <c r="AE19" i="16"/>
  <c r="X16" i="26"/>
  <c r="X16" i="16"/>
  <c r="AJ12" i="26"/>
  <c r="AV12" i="16"/>
  <c r="AJ41" i="26"/>
  <c r="AV41" i="16"/>
  <c r="AC38" i="26"/>
  <c r="AC38" i="16"/>
  <c r="AH31" i="26"/>
  <c r="AT31" i="16"/>
  <c r="AA28" i="26"/>
  <c r="AA28" i="16"/>
  <c r="AM24" i="26"/>
  <c r="AY24" i="16"/>
  <c r="AF21" i="26"/>
  <c r="AF21" i="16"/>
  <c r="Y18" i="26"/>
  <c r="Y18" i="16"/>
  <c r="AK14" i="26"/>
  <c r="AW14" i="16"/>
  <c r="W37" i="26"/>
  <c r="W37" i="16"/>
  <c r="AI33" i="26"/>
  <c r="AU33" i="16"/>
  <c r="AB30" i="26"/>
  <c r="AB30" i="16"/>
  <c r="AN26" i="26"/>
  <c r="AZ26" i="16"/>
  <c r="AG23" i="26"/>
  <c r="AS23" i="16"/>
  <c r="Z20" i="26"/>
  <c r="Z20" i="16"/>
  <c r="AL16" i="26"/>
  <c r="AX16" i="16"/>
  <c r="AE13" i="26"/>
  <c r="AE13" i="16"/>
  <c r="X10" i="26"/>
  <c r="X10" i="16"/>
  <c r="AE42" i="26"/>
  <c r="AE42" i="16"/>
  <c r="X39" i="26"/>
  <c r="X39" i="16"/>
  <c r="AJ35" i="26"/>
  <c r="AV35" i="16"/>
  <c r="AC32" i="26"/>
  <c r="AC32" i="16"/>
  <c r="AH25" i="26"/>
  <c r="AT25" i="16"/>
  <c r="AA22" i="26"/>
  <c r="AA22" i="16"/>
  <c r="AM18" i="26"/>
  <c r="AY18" i="16"/>
  <c r="AF15" i="26"/>
  <c r="AF15" i="16"/>
  <c r="Y12" i="26"/>
  <c r="Y12" i="16"/>
  <c r="Y41" i="26"/>
  <c r="Y41" i="16"/>
  <c r="AK37" i="26"/>
  <c r="AW37" i="16"/>
  <c r="AD34" i="26"/>
  <c r="AD34" i="16"/>
  <c r="W31" i="26"/>
  <c r="W31" i="16"/>
  <c r="AI27" i="26"/>
  <c r="AU27" i="16"/>
  <c r="AB24" i="26"/>
  <c r="AB24" i="16"/>
  <c r="AN20" i="26"/>
  <c r="AZ20" i="16"/>
  <c r="AG17" i="26"/>
  <c r="AS17" i="16"/>
  <c r="Z14" i="26"/>
  <c r="Z14" i="16"/>
  <c r="AL10" i="26"/>
  <c r="AX10" i="16"/>
  <c r="AH35" i="26"/>
  <c r="AT35" i="16"/>
  <c r="AA32" i="26"/>
  <c r="AA32" i="16"/>
  <c r="AM28" i="26"/>
  <c r="AY28" i="16"/>
  <c r="AF25" i="26"/>
  <c r="AF25" i="16"/>
  <c r="Y22" i="26"/>
  <c r="Y22" i="16"/>
  <c r="AK18" i="26"/>
  <c r="AW18" i="16"/>
  <c r="AD15" i="26"/>
  <c r="AD15" i="16"/>
  <c r="W12" i="26"/>
  <c r="W12" i="16"/>
  <c r="X19" i="26"/>
  <c r="X19" i="16"/>
  <c r="AL40" i="26"/>
  <c r="AX40" i="16"/>
  <c r="Y45" i="26"/>
  <c r="Y45" i="16"/>
  <c r="AF48" i="26"/>
  <c r="AF48" i="16"/>
  <c r="AM51" i="26"/>
  <c r="AY51" i="16"/>
  <c r="AA55" i="26"/>
  <c r="AA55" i="16"/>
  <c r="AH58" i="26"/>
  <c r="AT58" i="16"/>
  <c r="AC65" i="26"/>
  <c r="AC65" i="16"/>
  <c r="AJ23" i="26"/>
  <c r="AV23" i="16"/>
  <c r="AN41" i="26"/>
  <c r="AZ41" i="16"/>
  <c r="AJ45" i="26"/>
  <c r="AV45" i="16"/>
  <c r="X49" i="26"/>
  <c r="X49" i="16"/>
  <c r="AE52" i="26"/>
  <c r="AE52" i="16"/>
  <c r="AL55" i="26"/>
  <c r="AX55" i="16"/>
  <c r="Z59" i="26"/>
  <c r="Z59" i="16"/>
  <c r="AG62" i="26"/>
  <c r="AS62" i="16"/>
  <c r="AN65" i="26"/>
  <c r="AZ65" i="16"/>
  <c r="AF32" i="26"/>
  <c r="AF32" i="16"/>
  <c r="Y29" i="26"/>
  <c r="Y29" i="16"/>
  <c r="AK25" i="26"/>
  <c r="AW25" i="16"/>
  <c r="AD22" i="26"/>
  <c r="AD22" i="16"/>
  <c r="W19" i="26"/>
  <c r="W19" i="16"/>
  <c r="AI15" i="26"/>
  <c r="AU15" i="16"/>
  <c r="AB12" i="26"/>
  <c r="AB12" i="16"/>
  <c r="AB41" i="26"/>
  <c r="AB41" i="16"/>
  <c r="AN37" i="26"/>
  <c r="AZ37" i="16"/>
  <c r="AG34" i="26"/>
  <c r="AS34" i="16"/>
  <c r="Z31" i="26"/>
  <c r="Z31" i="16"/>
  <c r="AL27" i="26"/>
  <c r="AX27" i="16"/>
  <c r="AE24" i="26"/>
  <c r="AE24" i="16"/>
  <c r="X21" i="26"/>
  <c r="X21" i="16"/>
  <c r="AJ17" i="26"/>
  <c r="AV17" i="16"/>
  <c r="AC14" i="26"/>
  <c r="AC14" i="16"/>
  <c r="AH36" i="26"/>
  <c r="AT36" i="16"/>
  <c r="AA33" i="26"/>
  <c r="AA33" i="16"/>
  <c r="AM29" i="26"/>
  <c r="AY29" i="16"/>
  <c r="AF26" i="26"/>
  <c r="AF26" i="16"/>
  <c r="Y23" i="26"/>
  <c r="Y23" i="16"/>
  <c r="AK19" i="26"/>
  <c r="AW19" i="16"/>
  <c r="AD16" i="26"/>
  <c r="AD16" i="16"/>
  <c r="W13" i="26"/>
  <c r="W13" i="16"/>
  <c r="W42" i="26"/>
  <c r="W42" i="16"/>
  <c r="AI38" i="26"/>
  <c r="AU38" i="16"/>
  <c r="AB35" i="26"/>
  <c r="AB35" i="16"/>
  <c r="AN31" i="26"/>
  <c r="AZ31" i="16"/>
  <c r="AG28" i="26"/>
  <c r="AS28" i="16"/>
  <c r="Z25" i="26"/>
  <c r="Z25" i="16"/>
  <c r="AL21" i="26"/>
  <c r="AX21" i="16"/>
  <c r="AE18" i="26"/>
  <c r="AE18" i="16"/>
  <c r="X15" i="26"/>
  <c r="X15" i="16"/>
  <c r="AJ11" i="26"/>
  <c r="AV11" i="16"/>
  <c r="AJ40" i="26"/>
  <c r="AV40" i="16"/>
  <c r="AC37" i="26"/>
  <c r="AC37" i="16"/>
  <c r="AH30" i="26"/>
  <c r="AT30" i="16"/>
  <c r="AA27" i="26"/>
  <c r="AA27" i="16"/>
  <c r="AM23" i="26"/>
  <c r="AY23" i="16"/>
  <c r="AF20" i="26"/>
  <c r="AF20" i="16"/>
  <c r="Y17" i="26"/>
  <c r="Y17" i="16"/>
  <c r="AK13" i="26"/>
  <c r="AW13" i="16"/>
  <c r="AD10" i="26"/>
  <c r="AD10" i="16"/>
  <c r="Z35" i="26"/>
  <c r="Z35" i="16"/>
  <c r="AL31" i="26"/>
  <c r="AX31" i="16"/>
  <c r="AE28" i="26"/>
  <c r="AE28" i="16"/>
  <c r="X25" i="26"/>
  <c r="X25" i="16"/>
  <c r="AJ21" i="26"/>
  <c r="AV21" i="16"/>
  <c r="AC18" i="26"/>
  <c r="AC18" i="16"/>
  <c r="AH11" i="26"/>
  <c r="AT11" i="16"/>
  <c r="AE22" i="26"/>
  <c r="AE22" i="16"/>
  <c r="AI41" i="26"/>
  <c r="AU41" i="16"/>
  <c r="AG45" i="26"/>
  <c r="AS45" i="16"/>
  <c r="AN48" i="26"/>
  <c r="AZ48" i="16"/>
  <c r="AB52" i="26"/>
  <c r="AB52" i="16"/>
  <c r="AI55" i="26"/>
  <c r="AU55" i="16"/>
  <c r="W59" i="26"/>
  <c r="W59" i="16"/>
  <c r="AD62" i="26"/>
  <c r="AD62" i="16"/>
  <c r="AK65" i="26"/>
  <c r="AW65" i="16"/>
  <c r="X27" i="26"/>
  <c r="X27" i="16"/>
  <c r="AK42" i="26"/>
  <c r="AW42" i="16"/>
  <c r="AF49" i="26"/>
  <c r="AF49" i="16"/>
  <c r="AM52" i="26"/>
  <c r="AY52" i="16"/>
  <c r="AA56" i="26"/>
  <c r="AA56" i="16"/>
  <c r="AH59" i="26"/>
  <c r="AT59" i="16"/>
  <c r="AA42" i="26"/>
  <c r="AA42" i="16"/>
  <c r="AM45" i="26"/>
  <c r="AY45" i="16"/>
  <c r="AA49" i="26"/>
  <c r="AA49" i="16"/>
  <c r="AH52" i="26"/>
  <c r="AT52" i="16"/>
  <c r="AC59" i="26"/>
  <c r="AC59" i="16"/>
  <c r="AJ62" i="26"/>
  <c r="AV62" i="16"/>
  <c r="AD25" i="26"/>
  <c r="AD25" i="16"/>
  <c r="AC42" i="26"/>
  <c r="AC42" i="16"/>
  <c r="AN45" i="26"/>
  <c r="AZ45" i="16"/>
  <c r="AB49" i="26"/>
  <c r="AB49" i="16"/>
  <c r="AI52" i="26"/>
  <c r="AU52" i="16"/>
  <c r="W56" i="26"/>
  <c r="W56" i="16"/>
  <c r="AD59" i="26"/>
  <c r="AD59" i="16"/>
  <c r="AK62" i="26"/>
  <c r="AW62" i="16"/>
  <c r="Z40" i="26"/>
  <c r="Z40" i="16"/>
  <c r="AL36" i="26"/>
  <c r="AX36" i="16"/>
  <c r="AE33" i="26"/>
  <c r="AE33" i="16"/>
  <c r="X30" i="26"/>
  <c r="X30" i="16"/>
  <c r="AJ26" i="26"/>
  <c r="AV26" i="16"/>
  <c r="AC23" i="26"/>
  <c r="AC23" i="16"/>
  <c r="AH16" i="26"/>
  <c r="AT16" i="16"/>
  <c r="AA13" i="26"/>
  <c r="AA13" i="16"/>
  <c r="AL38" i="26"/>
  <c r="AX38" i="16"/>
  <c r="AE35" i="26"/>
  <c r="AE35" i="16"/>
  <c r="X32" i="26"/>
  <c r="X32" i="16"/>
  <c r="AJ28" i="26"/>
  <c r="AV28" i="16"/>
  <c r="AC25" i="26"/>
  <c r="AC25" i="16"/>
  <c r="AH18" i="26"/>
  <c r="AT18" i="16"/>
  <c r="AA15" i="26"/>
  <c r="AA15" i="16"/>
  <c r="AM11" i="26"/>
  <c r="AY11" i="16"/>
  <c r="AM40" i="26"/>
  <c r="AY40" i="16"/>
  <c r="AF37" i="26"/>
  <c r="AF37" i="16"/>
  <c r="Y34" i="26"/>
  <c r="Y34" i="16"/>
  <c r="AK30" i="26"/>
  <c r="AW30" i="16"/>
  <c r="AD27" i="26"/>
  <c r="AD27" i="16"/>
  <c r="W24" i="26"/>
  <c r="W24" i="16"/>
  <c r="AI20" i="26"/>
  <c r="AU20" i="16"/>
  <c r="AB17" i="26"/>
  <c r="AB17" i="16"/>
  <c r="AN13" i="26"/>
  <c r="AZ13" i="16"/>
  <c r="AG10" i="26"/>
  <c r="AS10" i="16"/>
  <c r="Z36" i="26"/>
  <c r="Z36" i="16"/>
  <c r="AL32" i="26"/>
  <c r="AX32" i="16"/>
  <c r="AE29" i="26"/>
  <c r="AE29" i="16"/>
  <c r="X26" i="26"/>
  <c r="X26" i="16"/>
  <c r="AJ22" i="26"/>
  <c r="AV22" i="16"/>
  <c r="AC19" i="26"/>
  <c r="AC19" i="16"/>
  <c r="AH12" i="26"/>
  <c r="AT12" i="16"/>
  <c r="AH41" i="26"/>
  <c r="AT41" i="16"/>
  <c r="AA38" i="26"/>
  <c r="AA38" i="16"/>
  <c r="AM34" i="26"/>
  <c r="AY34" i="16"/>
  <c r="AF31" i="26"/>
  <c r="AF31" i="16"/>
  <c r="Y28" i="26"/>
  <c r="Y28" i="16"/>
  <c r="AK24" i="26"/>
  <c r="AW24" i="16"/>
  <c r="AD21" i="26"/>
  <c r="AD21" i="16"/>
  <c r="W18" i="26"/>
  <c r="W18" i="16"/>
  <c r="AI14" i="26"/>
  <c r="AU14" i="16"/>
  <c r="AB40" i="26"/>
  <c r="AB40" i="16"/>
  <c r="AN36" i="26"/>
  <c r="AZ36" i="16"/>
  <c r="AG33" i="26"/>
  <c r="AS33" i="16"/>
  <c r="Z30" i="26"/>
  <c r="Z30" i="16"/>
  <c r="AL26" i="26"/>
  <c r="AX26" i="16"/>
  <c r="AE23" i="26"/>
  <c r="AE23" i="16"/>
  <c r="X20" i="26"/>
  <c r="X20" i="16"/>
  <c r="AJ16" i="26"/>
  <c r="AV16" i="16"/>
  <c r="AC13" i="26"/>
  <c r="AC13" i="16"/>
  <c r="Y38" i="26"/>
  <c r="Y38" i="16"/>
  <c r="AK34" i="26"/>
  <c r="AW34" i="16"/>
  <c r="AD31" i="26"/>
  <c r="AD31" i="16"/>
  <c r="W28" i="26"/>
  <c r="W28" i="16"/>
  <c r="AI24" i="26"/>
  <c r="AU24" i="16"/>
  <c r="AB21" i="26"/>
  <c r="AB21" i="16"/>
  <c r="AN17" i="26"/>
  <c r="AZ17" i="16"/>
  <c r="AG14" i="26"/>
  <c r="AS14" i="16"/>
  <c r="AL25" i="26"/>
  <c r="AX25" i="16"/>
  <c r="AF42" i="26"/>
  <c r="AF42" i="16"/>
  <c r="AC49" i="26"/>
  <c r="AC49" i="16"/>
  <c r="AJ52" i="26"/>
  <c r="AV52" i="16"/>
  <c r="X56" i="26"/>
  <c r="X56" i="16"/>
  <c r="AE59" i="26"/>
  <c r="AE59" i="16"/>
  <c r="AL62" i="26"/>
  <c r="AX62" i="16"/>
  <c r="AE30" i="26"/>
  <c r="AE30" i="16"/>
  <c r="Z43" i="26"/>
  <c r="Z43" i="16"/>
  <c r="AG46" i="26"/>
  <c r="AS46" i="16"/>
  <c r="AN49" i="26"/>
  <c r="AZ49" i="16"/>
  <c r="AB53" i="26"/>
  <c r="AB53" i="16"/>
  <c r="AI56" i="26"/>
  <c r="AU56" i="16"/>
  <c r="W60" i="26"/>
  <c r="W60" i="16"/>
  <c r="AD63" i="26"/>
  <c r="AD63" i="16"/>
  <c r="D50" i="26"/>
  <c r="D51" i="26"/>
  <c r="D52" i="26"/>
  <c r="D53" i="26"/>
  <c r="D47" i="26"/>
  <c r="D48" i="26"/>
  <c r="D49" i="26"/>
  <c r="Q63" i="25"/>
  <c r="P64" i="25"/>
  <c r="Q19" i="25"/>
  <c r="Q58" i="25"/>
  <c r="Q50" i="25"/>
  <c r="Q56" i="25"/>
  <c r="Q18" i="25"/>
  <c r="Q55" i="25"/>
  <c r="Q62" i="25"/>
  <c r="Q54" i="25"/>
  <c r="Q60" i="25"/>
  <c r="Q52" i="25"/>
  <c r="Q59" i="25"/>
  <c r="Q51" i="25"/>
  <c r="Q40" i="25"/>
  <c r="Q48" i="25"/>
  <c r="Q47" i="25"/>
  <c r="Q46" i="25"/>
  <c r="Q39" i="25"/>
  <c r="Q38" i="25"/>
  <c r="Q34" i="25"/>
  <c r="Q36" i="25"/>
  <c r="Q35" i="25"/>
  <c r="Q30" i="25"/>
  <c r="Q32" i="25"/>
  <c r="Q31" i="25"/>
  <c r="Q26" i="25"/>
  <c r="Q28" i="25"/>
  <c r="Q27" i="25"/>
  <c r="Q22" i="25"/>
  <c r="Q24" i="25"/>
  <c r="Q23" i="25"/>
  <c r="Q20" i="25"/>
  <c r="Q42" i="25"/>
  <c r="Q44" i="25"/>
  <c r="Q43" i="25"/>
  <c r="P65" i="25"/>
  <c r="Q65" i="25"/>
  <c r="Q64" i="25"/>
  <c r="Z74" i="25"/>
  <c r="Z75" i="25"/>
  <c r="Z76" i="25"/>
  <c r="Z77" i="25"/>
  <c r="Z78" i="25"/>
  <c r="Z79" i="25"/>
  <c r="Z80" i="25"/>
  <c r="Z81" i="25"/>
  <c r="AA64" i="25"/>
  <c r="AB65" i="25"/>
  <c r="C6" i="25"/>
  <c r="D12" i="25"/>
  <c r="D14" i="25"/>
  <c r="D19" i="25"/>
  <c r="D27" i="25"/>
  <c r="D35" i="25"/>
  <c r="D46" i="25"/>
  <c r="D54" i="25"/>
  <c r="D58" i="25"/>
  <c r="A78" i="25"/>
  <c r="A79" i="25"/>
  <c r="A80" i="25"/>
  <c r="A81" i="25"/>
  <c r="H65" i="25"/>
  <c r="H64" i="25"/>
  <c r="H63" i="25"/>
  <c r="Y62" i="25"/>
  <c r="X62" i="25"/>
  <c r="W62" i="25"/>
  <c r="H62" i="25"/>
  <c r="V62" i="25"/>
  <c r="V63" i="25"/>
  <c r="V64" i="25"/>
  <c r="V65" i="25"/>
  <c r="U62" i="25"/>
  <c r="U63" i="25"/>
  <c r="U64" i="25"/>
  <c r="U65" i="25"/>
  <c r="T62" i="25"/>
  <c r="T63" i="25"/>
  <c r="T64" i="25"/>
  <c r="T65" i="25"/>
  <c r="S62" i="25"/>
  <c r="S63" i="25"/>
  <c r="S64" i="25"/>
  <c r="S65" i="25"/>
  <c r="R62" i="25"/>
  <c r="R63" i="25"/>
  <c r="R64" i="25"/>
  <c r="R65" i="25"/>
  <c r="Y61" i="25"/>
  <c r="X61" i="25"/>
  <c r="W61" i="25"/>
  <c r="H61" i="25"/>
  <c r="Y60" i="25"/>
  <c r="X60" i="25"/>
  <c r="W60" i="25"/>
  <c r="H60" i="25"/>
  <c r="Y59" i="25"/>
  <c r="X59" i="25"/>
  <c r="W59" i="25"/>
  <c r="H59" i="25"/>
  <c r="Y58" i="25"/>
  <c r="X58" i="25"/>
  <c r="W58" i="25"/>
  <c r="H58" i="25"/>
  <c r="V58" i="25"/>
  <c r="V59" i="25"/>
  <c r="V60" i="25"/>
  <c r="V61" i="25"/>
  <c r="U58" i="25"/>
  <c r="U59" i="25"/>
  <c r="U60" i="25"/>
  <c r="U61" i="25"/>
  <c r="T58" i="25"/>
  <c r="T59" i="25"/>
  <c r="T60" i="25"/>
  <c r="T61" i="25"/>
  <c r="S58" i="25"/>
  <c r="S59" i="25"/>
  <c r="S60" i="25"/>
  <c r="S61" i="25"/>
  <c r="R58" i="25"/>
  <c r="R59" i="25"/>
  <c r="R60" i="25"/>
  <c r="R61" i="25"/>
  <c r="Y57" i="25"/>
  <c r="X57" i="25"/>
  <c r="W57" i="25"/>
  <c r="H57" i="25"/>
  <c r="Y56" i="25"/>
  <c r="X56" i="25"/>
  <c r="W56" i="25"/>
  <c r="H56" i="25"/>
  <c r="Y55" i="25"/>
  <c r="X55" i="25"/>
  <c r="W55" i="25"/>
  <c r="H55" i="25"/>
  <c r="Y54" i="25"/>
  <c r="X54" i="25"/>
  <c r="W54" i="25"/>
  <c r="H54" i="25"/>
  <c r="V54" i="25"/>
  <c r="V55" i="25"/>
  <c r="V56" i="25"/>
  <c r="V57" i="25"/>
  <c r="U54" i="25"/>
  <c r="U55" i="25"/>
  <c r="U56" i="25"/>
  <c r="U57" i="25"/>
  <c r="T54" i="25"/>
  <c r="T55" i="25"/>
  <c r="T56" i="25"/>
  <c r="T57" i="25"/>
  <c r="S54" i="25"/>
  <c r="S55" i="25"/>
  <c r="S56" i="25"/>
  <c r="S57" i="25"/>
  <c r="R54" i="25"/>
  <c r="R55" i="25"/>
  <c r="R56" i="25"/>
  <c r="R57" i="25"/>
  <c r="Y53" i="25"/>
  <c r="X53" i="25"/>
  <c r="W53" i="25"/>
  <c r="H53" i="25"/>
  <c r="Y52" i="25"/>
  <c r="X52" i="25"/>
  <c r="W52" i="25"/>
  <c r="H52" i="25"/>
  <c r="Y51" i="25"/>
  <c r="X51" i="25"/>
  <c r="W51" i="25"/>
  <c r="H51" i="25"/>
  <c r="Y50" i="25"/>
  <c r="X50" i="25"/>
  <c r="W50" i="25"/>
  <c r="H50" i="25"/>
  <c r="V50" i="25"/>
  <c r="V51" i="25"/>
  <c r="V52" i="25"/>
  <c r="V53" i="25"/>
  <c r="U50" i="25"/>
  <c r="U51" i="25"/>
  <c r="U52" i="25"/>
  <c r="U53" i="25"/>
  <c r="T50" i="25"/>
  <c r="T51" i="25"/>
  <c r="T52" i="25"/>
  <c r="T53" i="25"/>
  <c r="S50" i="25"/>
  <c r="S51" i="25"/>
  <c r="S52" i="25"/>
  <c r="S53" i="25"/>
  <c r="R50" i="25"/>
  <c r="R51" i="25"/>
  <c r="R52" i="25"/>
  <c r="R53" i="25"/>
  <c r="Y49" i="25"/>
  <c r="X49" i="25"/>
  <c r="W49" i="25"/>
  <c r="H49" i="25"/>
  <c r="Y48" i="25"/>
  <c r="X48" i="25"/>
  <c r="W48" i="25"/>
  <c r="H48" i="25"/>
  <c r="Y47" i="25"/>
  <c r="X47" i="25"/>
  <c r="W47" i="25"/>
  <c r="H47" i="25"/>
  <c r="Y46" i="25"/>
  <c r="X46" i="25"/>
  <c r="W46" i="25"/>
  <c r="H46" i="25"/>
  <c r="V46" i="25"/>
  <c r="U46" i="25"/>
  <c r="T46" i="25"/>
  <c r="S46" i="25"/>
  <c r="R46" i="25"/>
  <c r="Y45" i="25"/>
  <c r="X45" i="25"/>
  <c r="W45" i="25"/>
  <c r="Y44" i="25"/>
  <c r="X44" i="25"/>
  <c r="W44" i="25"/>
  <c r="Y43" i="25"/>
  <c r="X43" i="25"/>
  <c r="W43" i="25"/>
  <c r="H43" i="25"/>
  <c r="Y42" i="25"/>
  <c r="X42" i="25"/>
  <c r="W42" i="25"/>
  <c r="H42" i="25"/>
  <c r="I42" i="25"/>
  <c r="V42" i="25"/>
  <c r="U42" i="25"/>
  <c r="T42" i="25"/>
  <c r="S42" i="25"/>
  <c r="R42" i="25"/>
  <c r="Y41" i="25"/>
  <c r="X41" i="25"/>
  <c r="W41" i="25"/>
  <c r="H41" i="25"/>
  <c r="Y40" i="25"/>
  <c r="X40" i="25"/>
  <c r="W40" i="25"/>
  <c r="Y39" i="25"/>
  <c r="X39" i="25"/>
  <c r="W39" i="25"/>
  <c r="H39" i="25"/>
  <c r="Y38" i="25"/>
  <c r="X38" i="25"/>
  <c r="W38" i="25"/>
  <c r="H38" i="25"/>
  <c r="V38" i="25"/>
  <c r="U38" i="25"/>
  <c r="T38" i="25"/>
  <c r="S38" i="25"/>
  <c r="R38" i="25"/>
  <c r="Y37" i="25"/>
  <c r="X37" i="25"/>
  <c r="W37" i="25"/>
  <c r="Y36" i="25"/>
  <c r="X36" i="25"/>
  <c r="W36" i="25"/>
  <c r="Y35" i="25"/>
  <c r="X35" i="25"/>
  <c r="W35" i="25"/>
  <c r="Y34" i="25"/>
  <c r="X34" i="25"/>
  <c r="W34" i="25"/>
  <c r="V34" i="25"/>
  <c r="U34" i="25"/>
  <c r="T34" i="25"/>
  <c r="S34" i="25"/>
  <c r="R34" i="25"/>
  <c r="Y33" i="25"/>
  <c r="X33" i="25"/>
  <c r="W33" i="25"/>
  <c r="Y32" i="25"/>
  <c r="X32" i="25"/>
  <c r="W32" i="25"/>
  <c r="H32" i="25"/>
  <c r="Y31" i="25"/>
  <c r="X31" i="25"/>
  <c r="W31" i="25"/>
  <c r="Y30" i="25"/>
  <c r="X30" i="25"/>
  <c r="W30" i="25"/>
  <c r="V30" i="25"/>
  <c r="U30" i="25"/>
  <c r="T30" i="25"/>
  <c r="S30" i="25"/>
  <c r="R30" i="25"/>
  <c r="Y29" i="25"/>
  <c r="X29" i="25"/>
  <c r="W29" i="25"/>
  <c r="Y28" i="25"/>
  <c r="X28" i="25"/>
  <c r="W28" i="25"/>
  <c r="Y27" i="25"/>
  <c r="X27" i="25"/>
  <c r="W27" i="25"/>
  <c r="Y26" i="25"/>
  <c r="X26" i="25"/>
  <c r="W26" i="25"/>
  <c r="V26" i="25"/>
  <c r="U26" i="25"/>
  <c r="T26" i="25"/>
  <c r="S26" i="25"/>
  <c r="R26" i="25"/>
  <c r="Y25" i="25"/>
  <c r="X25" i="25"/>
  <c r="W25" i="25"/>
  <c r="Y24" i="25"/>
  <c r="X24" i="25"/>
  <c r="W24" i="25"/>
  <c r="Y23" i="25"/>
  <c r="X23" i="25"/>
  <c r="W23" i="25"/>
  <c r="Y22" i="25"/>
  <c r="X22" i="25"/>
  <c r="W22" i="25"/>
  <c r="V22" i="25"/>
  <c r="U22" i="25"/>
  <c r="T22" i="25"/>
  <c r="S22" i="25"/>
  <c r="R22" i="25"/>
  <c r="Y21" i="25"/>
  <c r="X21" i="25"/>
  <c r="W21" i="25"/>
  <c r="H21" i="25"/>
  <c r="Y20" i="25"/>
  <c r="X20" i="25"/>
  <c r="W20" i="25"/>
  <c r="H20" i="25"/>
  <c r="Y19" i="25"/>
  <c r="X19" i="25"/>
  <c r="W19" i="25"/>
  <c r="X18" i="25"/>
  <c r="W18" i="25"/>
  <c r="H18" i="25"/>
  <c r="V18" i="25"/>
  <c r="U18" i="25"/>
  <c r="T18" i="25"/>
  <c r="S18" i="25"/>
  <c r="R18" i="25"/>
  <c r="Y17" i="25"/>
  <c r="X17" i="25"/>
  <c r="H17" i="25"/>
  <c r="Y16" i="25"/>
  <c r="X16" i="25"/>
  <c r="H16" i="25"/>
  <c r="Y15" i="25"/>
  <c r="X15" i="25"/>
  <c r="H15" i="25"/>
  <c r="Y14" i="25"/>
  <c r="X14" i="25"/>
  <c r="V17" i="25"/>
  <c r="U17" i="25"/>
  <c r="T17" i="25"/>
  <c r="S14" i="25"/>
  <c r="S15" i="25"/>
  <c r="S16" i="25"/>
  <c r="S17" i="25"/>
  <c r="R14" i="25"/>
  <c r="R15" i="25"/>
  <c r="R16" i="25"/>
  <c r="R17" i="25"/>
  <c r="Y13" i="25"/>
  <c r="X13" i="25"/>
  <c r="Y12" i="25"/>
  <c r="X12" i="25"/>
  <c r="Y11" i="25"/>
  <c r="X11" i="25"/>
  <c r="Y10" i="25"/>
  <c r="X10" i="25"/>
  <c r="H10" i="25"/>
  <c r="S10" i="25"/>
  <c r="R10" i="25"/>
  <c r="H7" i="25"/>
  <c r="C7" i="25"/>
  <c r="D7" i="25"/>
  <c r="C8" i="25"/>
  <c r="C9" i="25"/>
  <c r="AA65" i="25"/>
  <c r="Z65" i="25"/>
  <c r="AH65" i="16"/>
  <c r="AB63" i="25"/>
  <c r="AJ63" i="16"/>
  <c r="AA63" i="25"/>
  <c r="AI63" i="16"/>
  <c r="Z63" i="25"/>
  <c r="AH63" i="16"/>
  <c r="AB64" i="25"/>
  <c r="AJ64" i="16"/>
  <c r="Z64" i="25"/>
  <c r="AH64" i="16"/>
  <c r="AF12" i="25"/>
  <c r="AN12" i="16"/>
  <c r="AG23" i="25"/>
  <c r="AO23" i="16"/>
  <c r="AF27" i="25"/>
  <c r="AN27" i="16"/>
  <c r="AG33" i="25"/>
  <c r="AO33" i="16"/>
  <c r="AG38" i="25"/>
  <c r="AO38" i="16"/>
  <c r="AF11" i="25"/>
  <c r="AN11" i="16"/>
  <c r="AG21" i="25"/>
  <c r="AO21" i="16"/>
  <c r="AG22" i="25"/>
  <c r="AO22" i="16"/>
  <c r="AF25" i="25"/>
  <c r="AN25" i="16"/>
  <c r="AF26" i="25"/>
  <c r="AN26" i="16"/>
  <c r="AG36" i="25"/>
  <c r="AO36" i="16"/>
  <c r="AG14" i="25"/>
  <c r="AO14" i="16"/>
  <c r="AF18" i="25"/>
  <c r="AN18" i="16"/>
  <c r="AF21" i="25"/>
  <c r="AN21" i="16"/>
  <c r="AF22" i="25"/>
  <c r="AN22" i="16"/>
  <c r="AG28" i="25"/>
  <c r="AO28" i="16"/>
  <c r="AF36" i="25"/>
  <c r="AN36" i="16"/>
  <c r="AF19" i="25"/>
  <c r="AN19" i="16"/>
  <c r="AG25" i="25"/>
  <c r="AO25" i="16"/>
  <c r="AG26" i="25"/>
  <c r="AO26" i="16"/>
  <c r="AF29" i="25"/>
  <c r="AN29" i="16"/>
  <c r="AF34" i="25"/>
  <c r="AN34" i="16"/>
  <c r="Z56" i="25"/>
  <c r="AH56" i="16"/>
  <c r="AA56" i="25"/>
  <c r="AI56" i="16"/>
  <c r="AI64" i="16"/>
  <c r="AB56" i="25"/>
  <c r="AJ56" i="16"/>
  <c r="AC56" i="25"/>
  <c r="AK56" i="16"/>
  <c r="AC64" i="25"/>
  <c r="AK64" i="16"/>
  <c r="AD56" i="25"/>
  <c r="AL56" i="16"/>
  <c r="AD64" i="25"/>
  <c r="AL64" i="16"/>
  <c r="AF44" i="25"/>
  <c r="AN44" i="16"/>
  <c r="AF53" i="25"/>
  <c r="AN53" i="16"/>
  <c r="AF61" i="25"/>
  <c r="AN61" i="16"/>
  <c r="AG42" i="25"/>
  <c r="AO42" i="16"/>
  <c r="AG51" i="25"/>
  <c r="AO51" i="16"/>
  <c r="AG59" i="25"/>
  <c r="AO59" i="16"/>
  <c r="Z82" i="25"/>
  <c r="AG18" i="25"/>
  <c r="AO18" i="16"/>
  <c r="Z57" i="25"/>
  <c r="AH57" i="16"/>
  <c r="AA57" i="25"/>
  <c r="AI57" i="16"/>
  <c r="AI65" i="16"/>
  <c r="AB57" i="25"/>
  <c r="AJ57" i="16"/>
  <c r="AJ65" i="16"/>
  <c r="AC57" i="25"/>
  <c r="AK57" i="16"/>
  <c r="AC65" i="25"/>
  <c r="AK65" i="16"/>
  <c r="AD57" i="25"/>
  <c r="AL57" i="16"/>
  <c r="AD65" i="25"/>
  <c r="AL65" i="16"/>
  <c r="AF46" i="25"/>
  <c r="AN46" i="16"/>
  <c r="AF54" i="25"/>
  <c r="AN54" i="16"/>
  <c r="AF62" i="25"/>
  <c r="AN62" i="16"/>
  <c r="AG43" i="25"/>
  <c r="AO43" i="16"/>
  <c r="AG52" i="25"/>
  <c r="AO52" i="16"/>
  <c r="AG60" i="25"/>
  <c r="AO60" i="16"/>
  <c r="U11" i="25"/>
  <c r="U12" i="25"/>
  <c r="AC52" i="25"/>
  <c r="AK52" i="16"/>
  <c r="V11" i="25"/>
  <c r="V12" i="25"/>
  <c r="AD52" i="25"/>
  <c r="AL52" i="16"/>
  <c r="AF31" i="25"/>
  <c r="AN31" i="16"/>
  <c r="AG47" i="25"/>
  <c r="AO47" i="16"/>
  <c r="AC55" i="25"/>
  <c r="AK55" i="16"/>
  <c r="AF52" i="25"/>
  <c r="AN52" i="16"/>
  <c r="Z58" i="25"/>
  <c r="AH58" i="16"/>
  <c r="AA58" i="25"/>
  <c r="AI58" i="16"/>
  <c r="AB58" i="25"/>
  <c r="AJ58" i="16"/>
  <c r="AC58" i="25"/>
  <c r="AK58" i="16"/>
  <c r="AD58" i="25"/>
  <c r="AL58" i="16"/>
  <c r="AF63" i="25"/>
  <c r="AN63" i="16"/>
  <c r="AF47" i="25"/>
  <c r="AN47" i="16"/>
  <c r="AF55" i="25"/>
  <c r="AN55" i="16"/>
  <c r="AF64" i="25"/>
  <c r="AN64" i="16"/>
  <c r="AG44" i="25"/>
  <c r="AO44" i="16"/>
  <c r="AG53" i="25"/>
  <c r="AO53" i="16"/>
  <c r="AG61" i="25"/>
  <c r="AO61" i="16"/>
  <c r="AG55" i="25"/>
  <c r="AO55" i="16"/>
  <c r="AF60" i="25"/>
  <c r="AN60" i="16"/>
  <c r="R11" i="25"/>
  <c r="Z51" i="25"/>
  <c r="AH51" i="16"/>
  <c r="Z59" i="25"/>
  <c r="AH59" i="16"/>
  <c r="S11" i="25"/>
  <c r="AA51" i="25"/>
  <c r="AI51" i="16"/>
  <c r="AA59" i="25"/>
  <c r="AI59" i="16"/>
  <c r="T11" i="25"/>
  <c r="AB51" i="25"/>
  <c r="AJ51" i="16"/>
  <c r="AB59" i="25"/>
  <c r="AJ59" i="16"/>
  <c r="AC51" i="25"/>
  <c r="AK51" i="16"/>
  <c r="AC59" i="25"/>
  <c r="AK59" i="16"/>
  <c r="AD51" i="25"/>
  <c r="AL51" i="16"/>
  <c r="AD59" i="25"/>
  <c r="AL59" i="16"/>
  <c r="AF30" i="25"/>
  <c r="AN30" i="16"/>
  <c r="AF48" i="25"/>
  <c r="AN48" i="16"/>
  <c r="AF56" i="25"/>
  <c r="AN56" i="16"/>
  <c r="AF65" i="25"/>
  <c r="AN65" i="16"/>
  <c r="AG46" i="25"/>
  <c r="AO46" i="16"/>
  <c r="AG54" i="25"/>
  <c r="AO54" i="16"/>
  <c r="AG62" i="25"/>
  <c r="AO62" i="16"/>
  <c r="AF57" i="25"/>
  <c r="AN57" i="16"/>
  <c r="R12" i="25"/>
  <c r="Z52" i="25"/>
  <c r="AH52" i="16"/>
  <c r="Z60" i="25"/>
  <c r="AH60" i="16"/>
  <c r="S12" i="25"/>
  <c r="AA52" i="25"/>
  <c r="AI52" i="16"/>
  <c r="AA60" i="25"/>
  <c r="AI60" i="16"/>
  <c r="T12" i="25"/>
  <c r="AB52" i="25"/>
  <c r="AJ52" i="16"/>
  <c r="AB60" i="25"/>
  <c r="AJ60" i="16"/>
  <c r="AC60" i="25"/>
  <c r="AK60" i="16"/>
  <c r="AD60" i="25"/>
  <c r="AL60" i="16"/>
  <c r="AF49" i="25"/>
  <c r="AN49" i="16"/>
  <c r="AG63" i="25"/>
  <c r="AO63" i="16"/>
  <c r="AC63" i="25"/>
  <c r="AK63" i="16"/>
  <c r="AG32" i="25"/>
  <c r="AO32" i="16"/>
  <c r="R13" i="25"/>
  <c r="Z53" i="25"/>
  <c r="AH53" i="16"/>
  <c r="Z61" i="25"/>
  <c r="AH61" i="16"/>
  <c r="S13" i="25"/>
  <c r="AA53" i="25"/>
  <c r="AI53" i="16"/>
  <c r="AA61" i="25"/>
  <c r="AI61" i="16"/>
  <c r="T13" i="25"/>
  <c r="AB53" i="25"/>
  <c r="AJ53" i="16"/>
  <c r="AB61" i="25"/>
  <c r="AJ61" i="16"/>
  <c r="U13" i="25"/>
  <c r="AC53" i="25"/>
  <c r="AK53" i="16"/>
  <c r="AC61" i="25"/>
  <c r="AK61" i="16"/>
  <c r="V13" i="25"/>
  <c r="AD53" i="25"/>
  <c r="AL53" i="16"/>
  <c r="AD61" i="25"/>
  <c r="AL61" i="16"/>
  <c r="AF32" i="25"/>
  <c r="AN32" i="16"/>
  <c r="AF50" i="25"/>
  <c r="AN50" i="16"/>
  <c r="AF58" i="25"/>
  <c r="AN58" i="16"/>
  <c r="AG30" i="25"/>
  <c r="AO30" i="16"/>
  <c r="AG48" i="25"/>
  <c r="AO48" i="16"/>
  <c r="AG56" i="25"/>
  <c r="AO56" i="16"/>
  <c r="AG64" i="25"/>
  <c r="AO64" i="16"/>
  <c r="AD63" i="25"/>
  <c r="AL63" i="16"/>
  <c r="AG50" i="25"/>
  <c r="AO50" i="16"/>
  <c r="Z54" i="25"/>
  <c r="AH54" i="16"/>
  <c r="Z62" i="25"/>
  <c r="AH62" i="16"/>
  <c r="AA54" i="25"/>
  <c r="AI54" i="16"/>
  <c r="AA62" i="25"/>
  <c r="AI62" i="16"/>
  <c r="AB54" i="25"/>
  <c r="AJ54" i="16"/>
  <c r="AB62" i="25"/>
  <c r="AJ62" i="16"/>
  <c r="AC54" i="25"/>
  <c r="AK54" i="16"/>
  <c r="AC62" i="25"/>
  <c r="AK62" i="16"/>
  <c r="AD54" i="25"/>
  <c r="AL54" i="16"/>
  <c r="AD62" i="25"/>
  <c r="AL62" i="16"/>
  <c r="AF42" i="25"/>
  <c r="AN42" i="16"/>
  <c r="AF51" i="25"/>
  <c r="AN51" i="16"/>
  <c r="AF59" i="25"/>
  <c r="AN59" i="16"/>
  <c r="AG31" i="25"/>
  <c r="AO31" i="16"/>
  <c r="AG49" i="25"/>
  <c r="AO49" i="16"/>
  <c r="AG57" i="25"/>
  <c r="AO57" i="16"/>
  <c r="AG65" i="25"/>
  <c r="AO65" i="16"/>
  <c r="Z55" i="25"/>
  <c r="AH55" i="16"/>
  <c r="AA55" i="25"/>
  <c r="AI55" i="16"/>
  <c r="AB55" i="25"/>
  <c r="AJ55" i="16"/>
  <c r="AD55" i="25"/>
  <c r="AL55" i="16"/>
  <c r="AF43" i="25"/>
  <c r="AN43" i="16"/>
  <c r="AG58" i="25"/>
  <c r="AO58" i="16"/>
  <c r="AG19" i="25"/>
  <c r="AO19" i="16"/>
  <c r="AF23" i="25"/>
  <c r="AN23" i="16"/>
  <c r="AG29" i="25"/>
  <c r="AO29" i="16"/>
  <c r="AG34" i="25"/>
  <c r="AO34" i="16"/>
  <c r="AF33" i="25"/>
  <c r="AN33" i="16"/>
  <c r="AF38" i="25"/>
  <c r="AN38" i="16"/>
  <c r="AG12" i="25"/>
  <c r="AO12" i="16"/>
  <c r="AF20" i="25"/>
  <c r="AN20" i="16"/>
  <c r="AG27" i="25"/>
  <c r="AO27" i="16"/>
  <c r="AF35" i="25"/>
  <c r="AN35" i="16"/>
  <c r="AF10" i="25"/>
  <c r="AN10" i="16"/>
  <c r="AG20" i="25"/>
  <c r="AO20" i="16"/>
  <c r="AF24" i="25"/>
  <c r="AN24" i="16"/>
  <c r="AG35" i="25"/>
  <c r="AO35" i="16"/>
  <c r="AF39" i="25"/>
  <c r="AN39" i="16"/>
  <c r="AF45" i="25"/>
  <c r="AN45" i="16"/>
  <c r="AF14" i="25"/>
  <c r="AN14" i="16"/>
  <c r="AG24" i="25"/>
  <c r="AO24" i="16"/>
  <c r="AF28" i="25"/>
  <c r="AN28" i="16"/>
  <c r="AG39" i="25"/>
  <c r="AO39" i="16"/>
  <c r="AG45" i="25"/>
  <c r="AO45" i="16"/>
  <c r="AF40" i="25"/>
  <c r="AN40" i="16"/>
  <c r="AG17" i="25"/>
  <c r="AO17" i="16"/>
  <c r="AG13" i="25"/>
  <c r="AO13" i="16"/>
  <c r="H25" i="25"/>
  <c r="H26" i="25"/>
  <c r="I26" i="25"/>
  <c r="H29" i="25"/>
  <c r="H30" i="25"/>
  <c r="H34" i="25"/>
  <c r="I34" i="25"/>
  <c r="AG40" i="25"/>
  <c r="AO40" i="16"/>
  <c r="H31" i="25"/>
  <c r="AF37" i="25"/>
  <c r="AN37" i="16"/>
  <c r="AF41" i="25"/>
  <c r="AN41" i="16"/>
  <c r="H24" i="25"/>
  <c r="H35" i="25"/>
  <c r="AG37" i="25"/>
  <c r="AO37" i="16"/>
  <c r="AG41" i="25"/>
  <c r="AO41" i="16"/>
  <c r="H13" i="25"/>
  <c r="H14" i="25"/>
  <c r="J14" i="25"/>
  <c r="L14" i="25"/>
  <c r="H28" i="25"/>
  <c r="AF17" i="25"/>
  <c r="AN17" i="16"/>
  <c r="AF13" i="25"/>
  <c r="AN13" i="16"/>
  <c r="H22" i="25"/>
  <c r="V47" i="25"/>
  <c r="U47" i="25"/>
  <c r="T47" i="25"/>
  <c r="S47" i="25"/>
  <c r="R47" i="25"/>
  <c r="H44" i="25"/>
  <c r="I44" i="25"/>
  <c r="H45" i="25"/>
  <c r="V43" i="25"/>
  <c r="AD42" i="25"/>
  <c r="AL42" i="16"/>
  <c r="U43" i="25"/>
  <c r="AC42" i="25"/>
  <c r="AK42" i="16"/>
  <c r="T43" i="25"/>
  <c r="AB42" i="25"/>
  <c r="AJ42" i="16"/>
  <c r="S43" i="25"/>
  <c r="AA42" i="25"/>
  <c r="AI42" i="16"/>
  <c r="R43" i="25"/>
  <c r="Z42" i="25"/>
  <c r="AH42" i="16"/>
  <c r="H40" i="25"/>
  <c r="J38" i="25"/>
  <c r="K38" i="25"/>
  <c r="O38" i="25"/>
  <c r="V39" i="25"/>
  <c r="AD38" i="25"/>
  <c r="AL38" i="16"/>
  <c r="U39" i="25"/>
  <c r="AC38" i="25"/>
  <c r="AK38" i="16"/>
  <c r="T39" i="25"/>
  <c r="AB38" i="25"/>
  <c r="AJ38" i="16"/>
  <c r="S39" i="25"/>
  <c r="AA38" i="25"/>
  <c r="AI38" i="16"/>
  <c r="R39" i="25"/>
  <c r="Z38" i="25"/>
  <c r="AH38" i="16"/>
  <c r="H37" i="25"/>
  <c r="H36" i="25"/>
  <c r="V35" i="25"/>
  <c r="AD34" i="25"/>
  <c r="AL34" i="16"/>
  <c r="U35" i="25"/>
  <c r="AC34" i="25"/>
  <c r="AK34" i="16"/>
  <c r="T35" i="25"/>
  <c r="AB34" i="25"/>
  <c r="AJ34" i="16"/>
  <c r="S35" i="25"/>
  <c r="AA34" i="25"/>
  <c r="AI34" i="16"/>
  <c r="R35" i="25"/>
  <c r="Z34" i="25"/>
  <c r="AH34" i="16"/>
  <c r="H33" i="25"/>
  <c r="V31" i="25"/>
  <c r="AD30" i="25"/>
  <c r="AL30" i="16"/>
  <c r="U31" i="25"/>
  <c r="AC30" i="25"/>
  <c r="AK30" i="16"/>
  <c r="T31" i="25"/>
  <c r="AB30" i="25"/>
  <c r="AJ30" i="16"/>
  <c r="S31" i="25"/>
  <c r="AA30" i="25"/>
  <c r="AI30" i="16"/>
  <c r="R31" i="25"/>
  <c r="Z30" i="25"/>
  <c r="AH30" i="16"/>
  <c r="H27" i="25"/>
  <c r="V27" i="25"/>
  <c r="AD26" i="25"/>
  <c r="AL26" i="16"/>
  <c r="U27" i="25"/>
  <c r="AC26" i="25"/>
  <c r="AK26" i="16"/>
  <c r="T27" i="25"/>
  <c r="AB26" i="25"/>
  <c r="AJ26" i="16"/>
  <c r="S27" i="25"/>
  <c r="AA26" i="25"/>
  <c r="AI26" i="16"/>
  <c r="R27" i="25"/>
  <c r="Z26" i="25"/>
  <c r="AH26" i="16"/>
  <c r="H23" i="25"/>
  <c r="V23" i="25"/>
  <c r="AD22" i="25"/>
  <c r="AL22" i="16"/>
  <c r="U23" i="25"/>
  <c r="AC22" i="25"/>
  <c r="AK22" i="16"/>
  <c r="T23" i="25"/>
  <c r="AB22" i="25"/>
  <c r="AJ22" i="16"/>
  <c r="S23" i="25"/>
  <c r="AA22" i="25"/>
  <c r="AI22" i="16"/>
  <c r="R23" i="25"/>
  <c r="Z22" i="25"/>
  <c r="AH22" i="16"/>
  <c r="H19" i="25"/>
  <c r="J19" i="25"/>
  <c r="K19" i="25"/>
  <c r="O19" i="25"/>
  <c r="V19" i="25"/>
  <c r="AD18" i="25"/>
  <c r="AL18" i="16"/>
  <c r="U19" i="25"/>
  <c r="AC18" i="25"/>
  <c r="AK18" i="16"/>
  <c r="T19" i="25"/>
  <c r="AB18" i="25"/>
  <c r="AJ18" i="16"/>
  <c r="S19" i="25"/>
  <c r="AA18" i="25"/>
  <c r="AI18" i="16"/>
  <c r="R19" i="25"/>
  <c r="Z18" i="25"/>
  <c r="AH18" i="16"/>
  <c r="H12" i="25"/>
  <c r="AD10" i="25"/>
  <c r="AL10" i="16"/>
  <c r="AC10" i="25"/>
  <c r="AK10" i="16"/>
  <c r="AB10" i="25"/>
  <c r="AJ10" i="16"/>
  <c r="AA10" i="25"/>
  <c r="AI10" i="16"/>
  <c r="Z10" i="25"/>
  <c r="AH10" i="16"/>
  <c r="AG16" i="25"/>
  <c r="AO16" i="16"/>
  <c r="AF16" i="25"/>
  <c r="AN16" i="16"/>
  <c r="AG11" i="25"/>
  <c r="AO11" i="16"/>
  <c r="AG15" i="25"/>
  <c r="AO15" i="16"/>
  <c r="AF15" i="25"/>
  <c r="AN15" i="16"/>
  <c r="AD14" i="25"/>
  <c r="AL14" i="16"/>
  <c r="AC14" i="25"/>
  <c r="AK14" i="16"/>
  <c r="AB14" i="25"/>
  <c r="AJ14" i="16"/>
  <c r="S7" i="25"/>
  <c r="AA14" i="25"/>
  <c r="AI14" i="16"/>
  <c r="R7" i="25"/>
  <c r="Z14" i="25"/>
  <c r="AH14" i="16"/>
  <c r="H6" i="25"/>
  <c r="I7" i="25"/>
  <c r="H11" i="25"/>
  <c r="Y83" i="25" a="1"/>
  <c r="Y83" i="25"/>
  <c r="AG10" i="25"/>
  <c r="AO10" i="16"/>
  <c r="H9" i="25"/>
  <c r="H8" i="25"/>
  <c r="D38" i="25"/>
  <c r="D21" i="25"/>
  <c r="D39" i="25"/>
  <c r="D50" i="25"/>
  <c r="D31" i="25"/>
  <c r="D30" i="25"/>
  <c r="D9" i="25"/>
  <c r="D62" i="25"/>
  <c r="D8" i="25"/>
  <c r="D55" i="25"/>
  <c r="D37" i="25"/>
  <c r="D23" i="25"/>
  <c r="D6" i="25"/>
  <c r="D22" i="25"/>
  <c r="J46" i="25"/>
  <c r="K46" i="25"/>
  <c r="O46" i="25"/>
  <c r="D41" i="25"/>
  <c r="D40" i="25"/>
  <c r="D33" i="25"/>
  <c r="D32" i="25"/>
  <c r="I56" i="25"/>
  <c r="J56" i="25"/>
  <c r="K56" i="25"/>
  <c r="O56" i="25"/>
  <c r="I55" i="25"/>
  <c r="I54" i="25"/>
  <c r="I57" i="25"/>
  <c r="J54" i="25"/>
  <c r="K54" i="25"/>
  <c r="O54" i="25"/>
  <c r="J57" i="25"/>
  <c r="K57" i="25"/>
  <c r="O57" i="25"/>
  <c r="J55" i="25"/>
  <c r="K55" i="25"/>
  <c r="O55" i="25"/>
  <c r="D25" i="25"/>
  <c r="D24" i="25"/>
  <c r="I59" i="25"/>
  <c r="J59" i="25"/>
  <c r="K59" i="25"/>
  <c r="O59" i="25"/>
  <c r="J58" i="25"/>
  <c r="K58" i="25"/>
  <c r="O58" i="25"/>
  <c r="I60" i="25"/>
  <c r="J60" i="25"/>
  <c r="K60" i="25"/>
  <c r="O60" i="25"/>
  <c r="J61" i="25"/>
  <c r="K61" i="25"/>
  <c r="O61" i="25"/>
  <c r="I58" i="25"/>
  <c r="I61" i="25"/>
  <c r="D45" i="25"/>
  <c r="D44" i="25"/>
  <c r="D63" i="25"/>
  <c r="D51" i="25"/>
  <c r="I50" i="25"/>
  <c r="I53" i="25"/>
  <c r="J50" i="25"/>
  <c r="K50" i="25"/>
  <c r="O50" i="25"/>
  <c r="J53" i="25"/>
  <c r="K53" i="25"/>
  <c r="O53" i="25"/>
  <c r="I52" i="25"/>
  <c r="I51" i="25"/>
  <c r="J51" i="25"/>
  <c r="K51" i="25"/>
  <c r="O51" i="25"/>
  <c r="J52" i="25"/>
  <c r="K52" i="25"/>
  <c r="O52" i="25"/>
  <c r="I62" i="25"/>
  <c r="I64" i="25"/>
  <c r="J62" i="25"/>
  <c r="K62" i="25"/>
  <c r="O62" i="25"/>
  <c r="J64" i="25"/>
  <c r="K64" i="25"/>
  <c r="O64" i="25"/>
  <c r="I63" i="25"/>
  <c r="I65" i="25"/>
  <c r="J63" i="25"/>
  <c r="K63" i="25"/>
  <c r="O63" i="25"/>
  <c r="J65" i="25"/>
  <c r="K65" i="25"/>
  <c r="O65" i="25"/>
  <c r="D43" i="25"/>
  <c r="I49" i="25"/>
  <c r="I46" i="25"/>
  <c r="D42" i="25"/>
  <c r="D26" i="25"/>
  <c r="D10" i="25"/>
  <c r="J48" i="25"/>
  <c r="K48" i="25"/>
  <c r="O48" i="25"/>
  <c r="I18" i="25"/>
  <c r="I48" i="25"/>
  <c r="D15" i="25"/>
  <c r="D17" i="25"/>
  <c r="J47" i="25"/>
  <c r="K47" i="25"/>
  <c r="O47" i="25"/>
  <c r="I39" i="25"/>
  <c r="I38" i="25"/>
  <c r="D34" i="25"/>
  <c r="D18" i="25"/>
  <c r="D16" i="25"/>
  <c r="I47" i="25"/>
  <c r="D11" i="25"/>
  <c r="D13" i="25"/>
  <c r="I43" i="25"/>
  <c r="I10" i="25"/>
  <c r="J49" i="25"/>
  <c r="K49" i="25"/>
  <c r="O49" i="25"/>
  <c r="W85" i="25" a="1"/>
  <c r="W88" i="25"/>
  <c r="I14" i="25"/>
  <c r="J39" i="25"/>
  <c r="K39" i="25"/>
  <c r="O39" i="25"/>
  <c r="I35" i="25"/>
  <c r="J42" i="25"/>
  <c r="K42" i="25"/>
  <c r="O42" i="25"/>
  <c r="J40" i="25"/>
  <c r="K40" i="25"/>
  <c r="O40" i="25"/>
  <c r="I15" i="25"/>
  <c r="I41" i="25"/>
  <c r="J15" i="25"/>
  <c r="K15" i="25"/>
  <c r="O15" i="25"/>
  <c r="J41" i="25"/>
  <c r="K41" i="25"/>
  <c r="O41" i="25"/>
  <c r="J16" i="25"/>
  <c r="L16" i="25"/>
  <c r="I40" i="25"/>
  <c r="I17" i="25"/>
  <c r="J17" i="25"/>
  <c r="L17" i="25"/>
  <c r="I16" i="25"/>
  <c r="I32" i="25"/>
  <c r="I30" i="25"/>
  <c r="J12" i="25"/>
  <c r="L12" i="25"/>
  <c r="I33" i="25"/>
  <c r="J31" i="25"/>
  <c r="K31" i="25"/>
  <c r="O31" i="25"/>
  <c r="J44" i="25"/>
  <c r="K44" i="25"/>
  <c r="O44" i="25"/>
  <c r="J43" i="25"/>
  <c r="K43" i="25"/>
  <c r="O43" i="25"/>
  <c r="J30" i="25"/>
  <c r="K30" i="25"/>
  <c r="O30" i="25"/>
  <c r="I45" i="25"/>
  <c r="I31" i="25"/>
  <c r="J32" i="25"/>
  <c r="K32" i="25"/>
  <c r="O32" i="25"/>
  <c r="J45" i="25"/>
  <c r="K45" i="25"/>
  <c r="O45" i="25"/>
  <c r="I6" i="25"/>
  <c r="J33" i="25"/>
  <c r="K33" i="25"/>
  <c r="O33" i="25"/>
  <c r="I12" i="25"/>
  <c r="D20" i="25"/>
  <c r="J6" i="25"/>
  <c r="L6" i="25"/>
  <c r="M6" i="25"/>
  <c r="I28" i="25"/>
  <c r="J35" i="25"/>
  <c r="K35" i="25"/>
  <c r="O35" i="25"/>
  <c r="J25" i="25"/>
  <c r="K25" i="25"/>
  <c r="O25" i="25"/>
  <c r="J36" i="25"/>
  <c r="K36" i="25"/>
  <c r="O36" i="25"/>
  <c r="I25" i="25"/>
  <c r="I27" i="25"/>
  <c r="J26" i="25"/>
  <c r="K26" i="25"/>
  <c r="O26" i="25"/>
  <c r="I21" i="25"/>
  <c r="J37" i="25"/>
  <c r="K37" i="25"/>
  <c r="O37" i="25"/>
  <c r="J27" i="25"/>
  <c r="K27" i="25"/>
  <c r="O27" i="25"/>
  <c r="J22" i="25"/>
  <c r="K22" i="25"/>
  <c r="O22" i="25"/>
  <c r="I19" i="25"/>
  <c r="I29" i="25"/>
  <c r="J29" i="25"/>
  <c r="K29" i="25"/>
  <c r="O29" i="25"/>
  <c r="I22" i="25"/>
  <c r="J23" i="25"/>
  <c r="K23" i="25"/>
  <c r="O23" i="25"/>
  <c r="J20" i="25"/>
  <c r="K20" i="25"/>
  <c r="O20" i="25"/>
  <c r="I20" i="25"/>
  <c r="I36" i="25"/>
  <c r="J28" i="25"/>
  <c r="K28" i="25"/>
  <c r="O28" i="25"/>
  <c r="I23" i="25"/>
  <c r="I37" i="25"/>
  <c r="J21" i="25"/>
  <c r="K21" i="25"/>
  <c r="O21" i="25"/>
  <c r="J18" i="25"/>
  <c r="K18" i="25"/>
  <c r="O18" i="25"/>
  <c r="J34" i="25"/>
  <c r="K34" i="25"/>
  <c r="O34" i="25"/>
  <c r="I24" i="25"/>
  <c r="J24" i="25"/>
  <c r="K24" i="25"/>
  <c r="O24" i="25"/>
  <c r="V48" i="25"/>
  <c r="U48" i="25"/>
  <c r="T48" i="25"/>
  <c r="S48" i="25"/>
  <c r="R48" i="25"/>
  <c r="V44" i="25"/>
  <c r="AD43" i="25"/>
  <c r="AL43" i="16"/>
  <c r="U44" i="25"/>
  <c r="AC43" i="25"/>
  <c r="AK43" i="16"/>
  <c r="T44" i="25"/>
  <c r="AB43" i="25"/>
  <c r="AJ43" i="16"/>
  <c r="S44" i="25"/>
  <c r="AA43" i="25"/>
  <c r="AI43" i="16"/>
  <c r="R44" i="25"/>
  <c r="Z43" i="25"/>
  <c r="AH43" i="16"/>
  <c r="V40" i="25"/>
  <c r="AD39" i="25"/>
  <c r="AL39" i="16"/>
  <c r="U40" i="25"/>
  <c r="AC39" i="25"/>
  <c r="AK39" i="16"/>
  <c r="T40" i="25"/>
  <c r="AB39" i="25"/>
  <c r="AJ39" i="16"/>
  <c r="S40" i="25"/>
  <c r="AA39" i="25"/>
  <c r="AI39" i="16"/>
  <c r="R40" i="25"/>
  <c r="Z39" i="25"/>
  <c r="AH39" i="16"/>
  <c r="V36" i="25"/>
  <c r="AD35" i="25"/>
  <c r="AL35" i="16"/>
  <c r="U36" i="25"/>
  <c r="AC35" i="25"/>
  <c r="AK35" i="16"/>
  <c r="T36" i="25"/>
  <c r="AB35" i="25"/>
  <c r="AJ35" i="16"/>
  <c r="S36" i="25"/>
  <c r="AA35" i="25"/>
  <c r="AI35" i="16"/>
  <c r="R36" i="25"/>
  <c r="Z35" i="25"/>
  <c r="AH35" i="16"/>
  <c r="V32" i="25"/>
  <c r="AD31" i="25"/>
  <c r="AL31" i="16"/>
  <c r="U32" i="25"/>
  <c r="AC31" i="25"/>
  <c r="AK31" i="16"/>
  <c r="T32" i="25"/>
  <c r="AB31" i="25"/>
  <c r="AJ31" i="16"/>
  <c r="S32" i="25"/>
  <c r="AA31" i="25"/>
  <c r="AI31" i="16"/>
  <c r="R32" i="25"/>
  <c r="Z31" i="25"/>
  <c r="AH31" i="16"/>
  <c r="V28" i="25"/>
  <c r="AD27" i="25"/>
  <c r="AL27" i="16"/>
  <c r="U28" i="25"/>
  <c r="AC27" i="25"/>
  <c r="AK27" i="16"/>
  <c r="T28" i="25"/>
  <c r="AB27" i="25"/>
  <c r="AJ27" i="16"/>
  <c r="S28" i="25"/>
  <c r="AA27" i="25"/>
  <c r="AI27" i="16"/>
  <c r="R28" i="25"/>
  <c r="Z27" i="25"/>
  <c r="AH27" i="16"/>
  <c r="V24" i="25"/>
  <c r="AD23" i="25"/>
  <c r="AL23" i="16"/>
  <c r="U24" i="25"/>
  <c r="AC23" i="25"/>
  <c r="AK23" i="16"/>
  <c r="T24" i="25"/>
  <c r="AB23" i="25"/>
  <c r="AJ23" i="16"/>
  <c r="S24" i="25"/>
  <c r="AA23" i="25"/>
  <c r="AI23" i="16"/>
  <c r="R24" i="25"/>
  <c r="Z23" i="25"/>
  <c r="AH23" i="16"/>
  <c r="V20" i="25"/>
  <c r="AD19" i="25"/>
  <c r="AL19" i="16"/>
  <c r="U20" i="25"/>
  <c r="AC19" i="25"/>
  <c r="AK19" i="16"/>
  <c r="T20" i="25"/>
  <c r="AB19" i="25"/>
  <c r="AJ19" i="16"/>
  <c r="S20" i="25"/>
  <c r="AA19" i="25"/>
  <c r="AI19" i="16"/>
  <c r="R20" i="25"/>
  <c r="Z19" i="25"/>
  <c r="AH19" i="16"/>
  <c r="J13" i="25"/>
  <c r="J10" i="25"/>
  <c r="K10" i="25"/>
  <c r="O10" i="25"/>
  <c r="J11" i="25"/>
  <c r="I13" i="25"/>
  <c r="AD15" i="25"/>
  <c r="AL15" i="16"/>
  <c r="AC15" i="25"/>
  <c r="AK15" i="16"/>
  <c r="AB15" i="25"/>
  <c r="AJ15" i="16"/>
  <c r="S8" i="25"/>
  <c r="AA15" i="25"/>
  <c r="AI15" i="16"/>
  <c r="R8" i="25"/>
  <c r="Z15" i="25"/>
  <c r="AH15" i="16"/>
  <c r="I11" i="25"/>
  <c r="L11" i="25"/>
  <c r="J7" i="25"/>
  <c r="K7" i="25"/>
  <c r="O7" i="25"/>
  <c r="I9" i="25"/>
  <c r="J8" i="25"/>
  <c r="L8" i="25"/>
  <c r="J9" i="25"/>
  <c r="L9" i="25"/>
  <c r="I8" i="25"/>
  <c r="D36" i="25"/>
  <c r="D57" i="25"/>
  <c r="L57" i="25"/>
  <c r="M57" i="25"/>
  <c r="L39" i="25"/>
  <c r="M39" i="25"/>
  <c r="L62" i="25"/>
  <c r="L15" i="25"/>
  <c r="K16" i="25"/>
  <c r="O16" i="25"/>
  <c r="L23" i="25"/>
  <c r="L51" i="25"/>
  <c r="M51" i="25"/>
  <c r="D47" i="25"/>
  <c r="L47" i="25"/>
  <c r="M47" i="25"/>
  <c r="L37" i="25"/>
  <c r="L43" i="25"/>
  <c r="K17" i="25"/>
  <c r="O17" i="25"/>
  <c r="L19" i="25"/>
  <c r="K14" i="25"/>
  <c r="O14" i="25"/>
  <c r="L38" i="25"/>
  <c r="L50" i="25"/>
  <c r="L54" i="25"/>
  <c r="M54" i="25"/>
  <c r="L41" i="25"/>
  <c r="M41" i="25"/>
  <c r="D52" i="25"/>
  <c r="L52" i="25"/>
  <c r="M52" i="25"/>
  <c r="D53" i="25"/>
  <c r="L53" i="25"/>
  <c r="M53" i="25"/>
  <c r="D64" i="25"/>
  <c r="L64" i="25"/>
  <c r="M64" i="25"/>
  <c r="D65" i="25"/>
  <c r="L65" i="25"/>
  <c r="M65" i="25"/>
  <c r="L33" i="25"/>
  <c r="L63" i="25"/>
  <c r="M63" i="25"/>
  <c r="L27" i="25"/>
  <c r="L55" i="25"/>
  <c r="M55" i="25"/>
  <c r="L22" i="25"/>
  <c r="W86" i="25"/>
  <c r="L24" i="25"/>
  <c r="M24" i="25"/>
  <c r="L46" i="25"/>
  <c r="D29" i="25"/>
  <c r="D28" i="25"/>
  <c r="L7" i="25"/>
  <c r="D59" i="25"/>
  <c r="L59" i="25"/>
  <c r="M59" i="25"/>
  <c r="E6" i="25"/>
  <c r="L25" i="25"/>
  <c r="M25" i="25"/>
  <c r="L58" i="25"/>
  <c r="M58" i="25"/>
  <c r="W85" i="25"/>
  <c r="W87" i="25"/>
  <c r="AT123" i="1"/>
  <c r="AT106" i="1"/>
  <c r="AT104" i="1"/>
  <c r="AT95" i="1"/>
  <c r="L42" i="25"/>
  <c r="L29" i="25"/>
  <c r="M29" i="25"/>
  <c r="L40" i="25"/>
  <c r="L34" i="25"/>
  <c r="L32" i="25"/>
  <c r="M32" i="25"/>
  <c r="L10" i="25"/>
  <c r="M11" i="25"/>
  <c r="L45" i="25"/>
  <c r="M45" i="25"/>
  <c r="L28" i="25"/>
  <c r="M28" i="25"/>
  <c r="L44" i="25"/>
  <c r="M44" i="25"/>
  <c r="L31" i="25"/>
  <c r="M31" i="25"/>
  <c r="L35" i="25"/>
  <c r="M35" i="25"/>
  <c r="L36" i="25"/>
  <c r="M36" i="25"/>
  <c r="K12" i="25"/>
  <c r="O12" i="25"/>
  <c r="L30" i="25"/>
  <c r="M30" i="25"/>
  <c r="K6" i="25"/>
  <c r="O6" i="25"/>
  <c r="L18" i="25"/>
  <c r="M18" i="25"/>
  <c r="K13" i="25"/>
  <c r="O13" i="25"/>
  <c r="L13" i="25"/>
  <c r="K11" i="25"/>
  <c r="O11" i="25"/>
  <c r="L20" i="25"/>
  <c r="M20" i="25"/>
  <c r="L26" i="25"/>
  <c r="L21" i="25"/>
  <c r="M21" i="25"/>
  <c r="V49" i="25"/>
  <c r="AD49" i="25"/>
  <c r="AL49" i="16"/>
  <c r="U49" i="25"/>
  <c r="AC49" i="25"/>
  <c r="AK49" i="16"/>
  <c r="T49" i="25"/>
  <c r="AB49" i="25"/>
  <c r="AJ49" i="16"/>
  <c r="S49" i="25"/>
  <c r="AA49" i="25"/>
  <c r="AI49" i="16"/>
  <c r="R49" i="25"/>
  <c r="Z49" i="25"/>
  <c r="AH49" i="16"/>
  <c r="V45" i="25"/>
  <c r="AD45" i="25"/>
  <c r="AL45" i="16"/>
  <c r="AD44" i="25"/>
  <c r="AL44" i="16"/>
  <c r="U45" i="25"/>
  <c r="AC45" i="25"/>
  <c r="AK45" i="16"/>
  <c r="AC44" i="25"/>
  <c r="AK44" i="16"/>
  <c r="T45" i="25"/>
  <c r="AB45" i="25"/>
  <c r="AJ45" i="16"/>
  <c r="AB44" i="25"/>
  <c r="AJ44" i="16"/>
  <c r="S45" i="25"/>
  <c r="AA45" i="25"/>
  <c r="AI45" i="16"/>
  <c r="AA44" i="25"/>
  <c r="AI44" i="16"/>
  <c r="R45" i="25"/>
  <c r="Z45" i="25"/>
  <c r="AH45" i="16"/>
  <c r="Z44" i="25"/>
  <c r="AH44" i="16"/>
  <c r="M40" i="25"/>
  <c r="V41" i="25"/>
  <c r="AD40" i="25"/>
  <c r="AL40" i="16"/>
  <c r="U41" i="25"/>
  <c r="AC40" i="25"/>
  <c r="AK40" i="16"/>
  <c r="T41" i="25"/>
  <c r="AB40" i="25"/>
  <c r="AJ40" i="16"/>
  <c r="S41" i="25"/>
  <c r="AA40" i="25"/>
  <c r="AI40" i="16"/>
  <c r="R41" i="25"/>
  <c r="Z40" i="25"/>
  <c r="AH40" i="16"/>
  <c r="V37" i="25"/>
  <c r="AD36" i="25"/>
  <c r="AL36" i="16"/>
  <c r="U37" i="25"/>
  <c r="AC36" i="25"/>
  <c r="AK36" i="16"/>
  <c r="T37" i="25"/>
  <c r="AB36" i="25"/>
  <c r="AJ36" i="16"/>
  <c r="S37" i="25"/>
  <c r="AA36" i="25"/>
  <c r="AI36" i="16"/>
  <c r="R37" i="25"/>
  <c r="Z36" i="25"/>
  <c r="AH36" i="16"/>
  <c r="V33" i="25"/>
  <c r="AD33" i="25"/>
  <c r="AL33" i="16"/>
  <c r="AD32" i="25"/>
  <c r="AL32" i="16"/>
  <c r="U33" i="25"/>
  <c r="AC33" i="25"/>
  <c r="AK33" i="16"/>
  <c r="AC32" i="25"/>
  <c r="AK32" i="16"/>
  <c r="T33" i="25"/>
  <c r="AB33" i="25"/>
  <c r="AJ33" i="16"/>
  <c r="AB32" i="25"/>
  <c r="AJ32" i="16"/>
  <c r="S33" i="25"/>
  <c r="AA33" i="25"/>
  <c r="AI33" i="16"/>
  <c r="AA32" i="25"/>
  <c r="AI32" i="16"/>
  <c r="R33" i="25"/>
  <c r="Z33" i="25"/>
  <c r="AH33" i="16"/>
  <c r="Z32" i="25"/>
  <c r="AH32" i="16"/>
  <c r="V29" i="25"/>
  <c r="AD29" i="25"/>
  <c r="AL29" i="16"/>
  <c r="AD28" i="25"/>
  <c r="AL28" i="16"/>
  <c r="U29" i="25"/>
  <c r="AC29" i="25"/>
  <c r="AK29" i="16"/>
  <c r="AC28" i="25"/>
  <c r="AK28" i="16"/>
  <c r="T29" i="25"/>
  <c r="AB29" i="25"/>
  <c r="AJ29" i="16"/>
  <c r="AB28" i="25"/>
  <c r="AJ28" i="16"/>
  <c r="S29" i="25"/>
  <c r="AA29" i="25"/>
  <c r="AI29" i="16"/>
  <c r="AA28" i="25"/>
  <c r="AI28" i="16"/>
  <c r="R29" i="25"/>
  <c r="Z29" i="25"/>
  <c r="AH29" i="16"/>
  <c r="Z28" i="25"/>
  <c r="AH28" i="16"/>
  <c r="V25" i="25"/>
  <c r="AD25" i="25"/>
  <c r="AL25" i="16"/>
  <c r="AD24" i="25"/>
  <c r="AL24" i="16"/>
  <c r="U25" i="25"/>
  <c r="AC25" i="25"/>
  <c r="AK25" i="16"/>
  <c r="AC24" i="25"/>
  <c r="AK24" i="16"/>
  <c r="T25" i="25"/>
  <c r="AB25" i="25"/>
  <c r="AJ25" i="16"/>
  <c r="AB24" i="25"/>
  <c r="AJ24" i="16"/>
  <c r="S25" i="25"/>
  <c r="AA25" i="25"/>
  <c r="AI25" i="16"/>
  <c r="AA24" i="25"/>
  <c r="AI24" i="16"/>
  <c r="R25" i="25"/>
  <c r="Z25" i="25"/>
  <c r="AH25" i="16"/>
  <c r="Z24" i="25"/>
  <c r="AH24" i="16"/>
  <c r="V21" i="25"/>
  <c r="AD21" i="25"/>
  <c r="AL21" i="16"/>
  <c r="AD20" i="25"/>
  <c r="AL20" i="16"/>
  <c r="U21" i="25"/>
  <c r="AC21" i="25"/>
  <c r="AK21" i="16"/>
  <c r="AC20" i="25"/>
  <c r="AK20" i="16"/>
  <c r="T21" i="25"/>
  <c r="AB21" i="25"/>
  <c r="AJ21" i="16"/>
  <c r="AB20" i="25"/>
  <c r="AJ20" i="16"/>
  <c r="S21" i="25"/>
  <c r="AA21" i="25"/>
  <c r="AI21" i="16"/>
  <c r="AA20" i="25"/>
  <c r="AI20" i="16"/>
  <c r="R21" i="25"/>
  <c r="Z21" i="25"/>
  <c r="AH21" i="16"/>
  <c r="Z20" i="25"/>
  <c r="AH20" i="16"/>
  <c r="AD13" i="25"/>
  <c r="AL13" i="16"/>
  <c r="AD12" i="25"/>
  <c r="AL12" i="16"/>
  <c r="AC13" i="25"/>
  <c r="AK13" i="16"/>
  <c r="AC12" i="25"/>
  <c r="AK12" i="16"/>
  <c r="AB13" i="25"/>
  <c r="AJ13" i="16"/>
  <c r="AB12" i="25"/>
  <c r="AJ12" i="16"/>
  <c r="AA13" i="25"/>
  <c r="AI13" i="16"/>
  <c r="AA12" i="25"/>
  <c r="AI12" i="16"/>
  <c r="Z13" i="25"/>
  <c r="AH13" i="16"/>
  <c r="Z12" i="25"/>
  <c r="AH12" i="16"/>
  <c r="M22" i="25"/>
  <c r="K9" i="25"/>
  <c r="O9" i="25"/>
  <c r="K8" i="25"/>
  <c r="O8" i="25"/>
  <c r="V9" i="25"/>
  <c r="AD16" i="25"/>
  <c r="AL16" i="16"/>
  <c r="U9" i="25"/>
  <c r="AC16" i="25"/>
  <c r="AK16" i="16"/>
  <c r="T9" i="25"/>
  <c r="AB16" i="25"/>
  <c r="AJ16" i="16"/>
  <c r="S9" i="25"/>
  <c r="AA16" i="25"/>
  <c r="AI16" i="16"/>
  <c r="R9" i="25"/>
  <c r="Z16" i="25"/>
  <c r="AH16" i="16"/>
  <c r="M9" i="25"/>
  <c r="M14" i="25"/>
  <c r="M8" i="25"/>
  <c r="M7" i="25"/>
  <c r="D56" i="25"/>
  <c r="L56" i="25"/>
  <c r="M56" i="25"/>
  <c r="M13" i="25"/>
  <c r="D48" i="25"/>
  <c r="L48" i="25"/>
  <c r="M48" i="25"/>
  <c r="D49" i="25"/>
  <c r="L49" i="25"/>
  <c r="M49" i="25"/>
  <c r="F6" i="25"/>
  <c r="N6" i="25"/>
  <c r="E7" i="25"/>
  <c r="D61" i="25"/>
  <c r="L61" i="25"/>
  <c r="M61" i="25"/>
  <c r="D60" i="25"/>
  <c r="L60" i="25"/>
  <c r="M60" i="25"/>
  <c r="M16" i="25"/>
  <c r="M17" i="25"/>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c r="EM4" i="20"/>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c r="CM4" i="20"/>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M34" i="25"/>
  <c r="M43" i="25"/>
  <c r="M10" i="25"/>
  <c r="M12" i="25"/>
  <c r="M38" i="25"/>
  <c r="M62" i="25"/>
  <c r="M42" i="25"/>
  <c r="M23" i="25"/>
  <c r="M27" i="25"/>
  <c r="AC37" i="25"/>
  <c r="AK37" i="16"/>
  <c r="AB41" i="25"/>
  <c r="AJ41" i="16"/>
  <c r="AA37" i="25"/>
  <c r="AI37" i="16"/>
  <c r="M26" i="25"/>
  <c r="M46" i="25"/>
  <c r="M37" i="25"/>
  <c r="M33" i="25"/>
  <c r="M19" i="25"/>
  <c r="M15" i="25"/>
  <c r="AB17" i="25"/>
  <c r="AJ17" i="16"/>
  <c r="AB9" i="25"/>
  <c r="AJ9" i="16"/>
  <c r="Z37" i="25"/>
  <c r="AH37" i="16"/>
  <c r="AD37" i="25"/>
  <c r="AL37" i="16"/>
  <c r="AC41" i="25"/>
  <c r="AK41" i="16"/>
  <c r="Z17" i="25"/>
  <c r="AH17" i="16"/>
  <c r="Z9" i="25"/>
  <c r="AH9" i="16"/>
  <c r="Z41" i="25"/>
  <c r="AH41" i="16"/>
  <c r="AD41" i="25"/>
  <c r="AL41" i="16"/>
  <c r="AA17" i="25"/>
  <c r="AI17" i="16"/>
  <c r="AA9" i="25"/>
  <c r="AI9" i="16"/>
  <c r="AB37" i="25"/>
  <c r="AJ37" i="16"/>
  <c r="AA41" i="25"/>
  <c r="AI41" i="16"/>
  <c r="M50" i="25"/>
  <c r="AC17" i="25"/>
  <c r="AK17" i="16"/>
  <c r="AC9" i="25"/>
  <c r="AK9" i="16"/>
  <c r="AD17" i="25"/>
  <c r="AL17" i="16"/>
  <c r="AD9" i="25"/>
  <c r="AL9" i="16"/>
  <c r="E8" i="25"/>
  <c r="F7" i="25"/>
  <c r="N7" i="25"/>
  <c r="EM20" i="20"/>
  <c r="CM20" i="20"/>
  <c r="E9" i="25"/>
  <c r="F8" i="25"/>
  <c r="N8" i="25"/>
  <c r="F9" i="25"/>
  <c r="N9" i="25"/>
  <c r="E10" i="25"/>
  <c r="AT118" i="1"/>
  <c r="AT67" i="1"/>
  <c r="AT119" i="1"/>
  <c r="F10" i="25"/>
  <c r="N10" i="25"/>
  <c r="E11" i="25"/>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c r="AM4" i="20"/>
  <c r="F11" i="25"/>
  <c r="N11" i="25"/>
  <c r="E12" i="25"/>
  <c r="AM20" i="20"/>
  <c r="F12" i="25"/>
  <c r="N12" i="25"/>
  <c r="E13" i="25"/>
  <c r="Y66" i="17"/>
  <c r="Y67" i="17"/>
  <c r="Y68" i="17"/>
  <c r="Y69" i="17"/>
  <c r="Y70" i="17"/>
  <c r="Y71" i="17"/>
  <c r="Y72" i="17"/>
  <c r="Y73" i="17"/>
  <c r="Y74" i="17"/>
  <c r="Y75" i="17"/>
  <c r="Y76" i="17"/>
  <c r="Y77" i="17"/>
  <c r="Y78" i="17"/>
  <c r="F13" i="25"/>
  <c r="N13" i="25"/>
  <c r="E14" i="25"/>
  <c r="AS14" i="17"/>
  <c r="AS10" i="17"/>
  <c r="AS6" i="17"/>
  <c r="V14" i="16"/>
  <c r="V10" i="16"/>
  <c r="V18" i="16"/>
  <c r="U18" i="16"/>
  <c r="AT121" i="1"/>
  <c r="AT85" i="1"/>
  <c r="AP85" i="1"/>
  <c r="AO85" i="1"/>
  <c r="AN85" i="1"/>
  <c r="AT81" i="1"/>
  <c r="AM67" i="1"/>
  <c r="AT160" i="1"/>
  <c r="AT159" i="1"/>
  <c r="AT157" i="1"/>
  <c r="AT156" i="1"/>
  <c r="AT158" i="1"/>
  <c r="AS158" i="1"/>
  <c r="AS155" i="1"/>
  <c r="AT155" i="1"/>
  <c r="AS154" i="1"/>
  <c r="AT154" i="1"/>
  <c r="AT153" i="1"/>
  <c r="AS117" i="1"/>
  <c r="AS118" i="1"/>
  <c r="AS119" i="1"/>
  <c r="AS120" i="1"/>
  <c r="AS123" i="1"/>
  <c r="AS122" i="1"/>
  <c r="AS121" i="1"/>
  <c r="F14" i="25"/>
  <c r="N14" i="25"/>
  <c r="E15" i="25"/>
  <c r="F15" i="25"/>
  <c r="N15" i="25"/>
  <c r="E16" i="25"/>
  <c r="F16" i="25"/>
  <c r="N16" i="25"/>
  <c r="E17" i="25"/>
  <c r="AT125" i="1"/>
  <c r="AT124" i="1"/>
  <c r="AT122" i="1"/>
  <c r="AT120" i="1"/>
  <c r="AT117" i="1"/>
  <c r="AT109" i="1"/>
  <c r="AT100" i="1"/>
  <c r="AT88" i="1"/>
  <c r="AT99" i="1"/>
  <c r="AT98" i="1"/>
  <c r="AT97" i="1"/>
  <c r="AT96" i="1"/>
  <c r="AT94" i="1"/>
  <c r="AM90" i="1"/>
  <c r="AT92" i="1"/>
  <c r="AT93" i="1"/>
  <c r="AT90" i="1"/>
  <c r="AT86" i="1"/>
  <c r="AT84" i="1"/>
  <c r="AM84" i="1"/>
  <c r="AN84" i="1"/>
  <c r="F17" i="25"/>
  <c r="N17" i="25"/>
  <c r="E18" i="25"/>
  <c r="AM94" i="1"/>
  <c r="F18" i="25"/>
  <c r="N18" i="25"/>
  <c r="E19" i="25"/>
  <c r="AM81" i="1"/>
  <c r="AM78" i="1"/>
  <c r="AM73" i="1"/>
  <c r="AS78" i="1"/>
  <c r="AT78" i="1"/>
  <c r="AS73" i="1"/>
  <c r="AT73" i="1"/>
  <c r="AT72" i="1"/>
  <c r="AM72" i="1"/>
  <c r="AS67" i="1"/>
  <c r="AT68" i="1"/>
  <c r="AS65" i="1"/>
  <c r="AT65" i="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c r="AS100" i="1"/>
  <c r="AS93" i="1"/>
  <c r="AS92" i="1"/>
  <c r="AS91" i="1"/>
  <c r="F19" i="25"/>
  <c r="N19" i="25"/>
  <c r="E20" i="25"/>
  <c r="A78" i="16"/>
  <c r="F20" i="25"/>
  <c r="N20" i="25"/>
  <c r="E21" i="25"/>
  <c r="G6" i="17"/>
  <c r="F21" i="25"/>
  <c r="N21" i="25"/>
  <c r="E22" i="25"/>
  <c r="H65" i="17"/>
  <c r="H64" i="17"/>
  <c r="H63" i="17"/>
  <c r="H61" i="17"/>
  <c r="H60" i="17"/>
  <c r="AM60" i="17"/>
  <c r="H59" i="17"/>
  <c r="AM59" i="17"/>
  <c r="H56" i="17"/>
  <c r="AM56" i="17"/>
  <c r="H55" i="17"/>
  <c r="AM55" i="17"/>
  <c r="H53" i="17"/>
  <c r="AM53" i="17"/>
  <c r="H52" i="17"/>
  <c r="H51" i="17"/>
  <c r="AM51" i="17"/>
  <c r="H49" i="17"/>
  <c r="H48" i="17"/>
  <c r="AM48" i="17"/>
  <c r="H44" i="17"/>
  <c r="H43" i="17"/>
  <c r="AM43" i="17"/>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S66" i="17"/>
  <c r="T66" i="17"/>
  <c r="U66" i="17"/>
  <c r="V66" i="17"/>
  <c r="W66" i="17"/>
  <c r="X66" i="17"/>
  <c r="Z66" i="17"/>
  <c r="AB66" i="17"/>
  <c r="AC66" i="17"/>
  <c r="AD66" i="17"/>
  <c r="AE66" i="17"/>
  <c r="AF66" i="17"/>
  <c r="AH66" i="17"/>
  <c r="AI66" i="17"/>
  <c r="AJ66" i="17"/>
  <c r="AK66" i="17"/>
  <c r="AL66" i="17"/>
  <c r="AM66" i="17"/>
  <c r="AN66" i="17"/>
  <c r="AO66" i="17"/>
  <c r="AR66" i="17"/>
  <c r="S67" i="17"/>
  <c r="T67" i="17"/>
  <c r="U67" i="17"/>
  <c r="V67" i="17"/>
  <c r="W67" i="17"/>
  <c r="X67" i="17"/>
  <c r="Z67" i="17"/>
  <c r="AB67" i="17"/>
  <c r="AC67" i="17"/>
  <c r="AD67" i="17"/>
  <c r="AE67" i="17"/>
  <c r="AF67" i="17"/>
  <c r="AH67" i="17"/>
  <c r="AI67" i="17"/>
  <c r="AJ67" i="17"/>
  <c r="AK67" i="17"/>
  <c r="AL67" i="17"/>
  <c r="AM67" i="17"/>
  <c r="AN67" i="17"/>
  <c r="AO67" i="17"/>
  <c r="AR67" i="17"/>
  <c r="S68" i="17"/>
  <c r="T68" i="17"/>
  <c r="U68" i="17"/>
  <c r="V68" i="17"/>
  <c r="W68" i="17"/>
  <c r="X68" i="17"/>
  <c r="Z68" i="17"/>
  <c r="AB68" i="17"/>
  <c r="AC68" i="17"/>
  <c r="AD68" i="17"/>
  <c r="AE68" i="17"/>
  <c r="AF68" i="17"/>
  <c r="AH68" i="17"/>
  <c r="AI68" i="17"/>
  <c r="AJ68" i="17"/>
  <c r="AK68" i="17"/>
  <c r="AL68" i="17"/>
  <c r="AM68" i="17"/>
  <c r="AN68" i="17"/>
  <c r="AO68" i="17"/>
  <c r="AR68" i="17"/>
  <c r="S69" i="17"/>
  <c r="T69" i="17"/>
  <c r="U69" i="17"/>
  <c r="V69" i="17"/>
  <c r="W69" i="17"/>
  <c r="X69" i="17"/>
  <c r="Z69" i="17"/>
  <c r="AB69" i="17"/>
  <c r="AC69" i="17"/>
  <c r="AD69" i="17"/>
  <c r="AE69" i="17"/>
  <c r="AF69" i="17"/>
  <c r="AH69" i="17"/>
  <c r="AI69" i="17"/>
  <c r="AJ69" i="17"/>
  <c r="AK69" i="17"/>
  <c r="AL69" i="17"/>
  <c r="AM69" i="17"/>
  <c r="AN69" i="17"/>
  <c r="AO69" i="17"/>
  <c r="AR69" i="17"/>
  <c r="S70" i="17"/>
  <c r="T70" i="17"/>
  <c r="U70" i="17"/>
  <c r="V70" i="17"/>
  <c r="W70" i="17"/>
  <c r="X70" i="17"/>
  <c r="Z70" i="17"/>
  <c r="AB70" i="17"/>
  <c r="AC70" i="17"/>
  <c r="AD70" i="17"/>
  <c r="AE70" i="17"/>
  <c r="AF70" i="17"/>
  <c r="AH70" i="17"/>
  <c r="AI70" i="17"/>
  <c r="AJ70" i="17"/>
  <c r="AK70" i="17"/>
  <c r="AL70" i="17"/>
  <c r="AM70" i="17"/>
  <c r="AN70" i="17"/>
  <c r="AO70" i="17"/>
  <c r="AR70" i="17"/>
  <c r="S71" i="17"/>
  <c r="T71" i="17"/>
  <c r="U71" i="17"/>
  <c r="V71" i="17"/>
  <c r="W71" i="17"/>
  <c r="X71" i="17"/>
  <c r="Z71" i="17"/>
  <c r="AB71" i="17"/>
  <c r="AC71" i="17"/>
  <c r="AD71" i="17"/>
  <c r="AE71" i="17"/>
  <c r="AF71" i="17"/>
  <c r="AH71" i="17"/>
  <c r="AI71" i="17"/>
  <c r="AJ71" i="17"/>
  <c r="AK71" i="17"/>
  <c r="AL71" i="17"/>
  <c r="AM71" i="17"/>
  <c r="AN71" i="17"/>
  <c r="AO71" i="17"/>
  <c r="AR71" i="17"/>
  <c r="S72" i="17"/>
  <c r="T72" i="17"/>
  <c r="U72" i="17"/>
  <c r="V72" i="17"/>
  <c r="W72" i="17"/>
  <c r="X72" i="17"/>
  <c r="Z72" i="17"/>
  <c r="AB72" i="17"/>
  <c r="AC72" i="17"/>
  <c r="AD72" i="17"/>
  <c r="AE72" i="17"/>
  <c r="AF72" i="17"/>
  <c r="AH72" i="17"/>
  <c r="AI72" i="17"/>
  <c r="AJ72" i="17"/>
  <c r="AK72" i="17"/>
  <c r="AL72" i="17"/>
  <c r="AM72" i="17"/>
  <c r="AN72" i="17"/>
  <c r="AO72" i="17"/>
  <c r="AR72" i="17"/>
  <c r="S73" i="17"/>
  <c r="T73" i="17"/>
  <c r="U73" i="17"/>
  <c r="V73" i="17"/>
  <c r="W73" i="17"/>
  <c r="X73" i="17"/>
  <c r="Z73" i="17"/>
  <c r="AB73" i="17"/>
  <c r="AC73" i="17"/>
  <c r="AD73" i="17"/>
  <c r="AE73" i="17"/>
  <c r="AF73" i="17"/>
  <c r="AH73" i="17"/>
  <c r="AI73" i="17"/>
  <c r="AJ73" i="17"/>
  <c r="AK73" i="17"/>
  <c r="AL73" i="17"/>
  <c r="AM73" i="17"/>
  <c r="AN73" i="17"/>
  <c r="AO73" i="17"/>
  <c r="AR73" i="17"/>
  <c r="S74" i="17"/>
  <c r="T74" i="17"/>
  <c r="U74" i="17"/>
  <c r="V74" i="17"/>
  <c r="W74" i="17"/>
  <c r="X74" i="17"/>
  <c r="Z74" i="17"/>
  <c r="AB74" i="17"/>
  <c r="AC74" i="17"/>
  <c r="AD74" i="17"/>
  <c r="AE74" i="17"/>
  <c r="AF74" i="17"/>
  <c r="AH74" i="17"/>
  <c r="AI74" i="17"/>
  <c r="AJ74" i="17"/>
  <c r="AK74" i="17"/>
  <c r="AL74" i="17"/>
  <c r="AM74" i="17"/>
  <c r="AN74" i="17"/>
  <c r="AO74" i="17"/>
  <c r="AR74" i="17"/>
  <c r="S75" i="17"/>
  <c r="T75" i="17"/>
  <c r="U75" i="17"/>
  <c r="V75" i="17"/>
  <c r="W75" i="17"/>
  <c r="X75" i="17"/>
  <c r="Z75" i="17"/>
  <c r="AB75" i="17"/>
  <c r="AC75" i="17"/>
  <c r="AD75" i="17"/>
  <c r="AE75" i="17"/>
  <c r="AF75" i="17"/>
  <c r="AH75" i="17"/>
  <c r="AI75" i="17"/>
  <c r="AJ75" i="17"/>
  <c r="AK75" i="17"/>
  <c r="AL75" i="17"/>
  <c r="AM75" i="17"/>
  <c r="AN75" i="17"/>
  <c r="AO75" i="17"/>
  <c r="AR75" i="17"/>
  <c r="S76" i="17"/>
  <c r="T76" i="17"/>
  <c r="U76" i="17"/>
  <c r="V76" i="17"/>
  <c r="W76" i="17"/>
  <c r="X76" i="17"/>
  <c r="Z76" i="17"/>
  <c r="AB76" i="17"/>
  <c r="AC76" i="17"/>
  <c r="AD76" i="17"/>
  <c r="AE76" i="17"/>
  <c r="AF76" i="17"/>
  <c r="AH76" i="17"/>
  <c r="AI76" i="17"/>
  <c r="AJ76" i="17"/>
  <c r="AK76" i="17"/>
  <c r="AL76" i="17"/>
  <c r="AM76" i="17"/>
  <c r="AN76" i="17"/>
  <c r="AO76" i="17"/>
  <c r="AR76" i="17"/>
  <c r="S77" i="17"/>
  <c r="T77" i="17"/>
  <c r="U77" i="17"/>
  <c r="V77" i="17"/>
  <c r="W77" i="17"/>
  <c r="X77" i="17"/>
  <c r="Z77" i="17"/>
  <c r="AB77" i="17"/>
  <c r="AC77" i="17"/>
  <c r="AD77" i="17"/>
  <c r="AE77" i="17"/>
  <c r="AF77" i="17"/>
  <c r="AH77" i="17"/>
  <c r="AI77" i="17"/>
  <c r="AJ77" i="17"/>
  <c r="AK77" i="17"/>
  <c r="AL77" i="17"/>
  <c r="AM77" i="17"/>
  <c r="AN77" i="17"/>
  <c r="AO77" i="17"/>
  <c r="AR77" i="17"/>
  <c r="S78" i="17"/>
  <c r="T78" i="17"/>
  <c r="U78" i="17"/>
  <c r="V78" i="17"/>
  <c r="W78" i="17"/>
  <c r="X78" i="17"/>
  <c r="Z78" i="17"/>
  <c r="AB78" i="17"/>
  <c r="AC78" i="17"/>
  <c r="AD78" i="17"/>
  <c r="AE78" i="17"/>
  <c r="AF78" i="17"/>
  <c r="AH78" i="17"/>
  <c r="AI78" i="17"/>
  <c r="AJ78" i="17"/>
  <c r="AK78" i="17"/>
  <c r="AL78" i="17"/>
  <c r="AM78" i="17"/>
  <c r="AN78" i="17"/>
  <c r="AO78" i="17"/>
  <c r="AR78" i="17"/>
  <c r="H45" i="17"/>
  <c r="AM45" i="17"/>
  <c r="H47" i="17"/>
  <c r="H57" i="17"/>
  <c r="F22" i="25"/>
  <c r="N22" i="25"/>
  <c r="E23" i="25"/>
  <c r="H54" i="17"/>
  <c r="AM54" i="17"/>
  <c r="J55" i="17"/>
  <c r="J56" i="17"/>
  <c r="J57" i="17"/>
  <c r="H50" i="17"/>
  <c r="AO50" i="17"/>
  <c r="J51" i="17"/>
  <c r="H46" i="17"/>
  <c r="AO46" i="17"/>
  <c r="J48" i="17"/>
  <c r="H42" i="17"/>
  <c r="AM42" i="17"/>
  <c r="J42" i="17"/>
  <c r="H58" i="17"/>
  <c r="AM58" i="17"/>
  <c r="J60" i="17"/>
  <c r="J61" i="17"/>
  <c r="AO53" i="17"/>
  <c r="AN53" i="17"/>
  <c r="AO57" i="17"/>
  <c r="AM57" i="17"/>
  <c r="AM61" i="17"/>
  <c r="AN61" i="17"/>
  <c r="AN59" i="17"/>
  <c r="AO59" i="17"/>
  <c r="AN55" i="17"/>
  <c r="AO55" i="17"/>
  <c r="AN51" i="17"/>
  <c r="AO51" i="17"/>
  <c r="AO47" i="17"/>
  <c r="AN47" i="17"/>
  <c r="AM47" i="17"/>
  <c r="AO43" i="17"/>
  <c r="AN43" i="17"/>
  <c r="AO45" i="17"/>
  <c r="AN45" i="17"/>
  <c r="AO44" i="17"/>
  <c r="AM44" i="17"/>
  <c r="AN44" i="17"/>
  <c r="AM49" i="17"/>
  <c r="AO49" i="17"/>
  <c r="AN48" i="17"/>
  <c r="AO48" i="17"/>
  <c r="AO52" i="17"/>
  <c r="AM52" i="17"/>
  <c r="AN52" i="17"/>
  <c r="AN56" i="17"/>
  <c r="AO56" i="17"/>
  <c r="AO61" i="17"/>
  <c r="AN60" i="17"/>
  <c r="AO60" i="17"/>
  <c r="AM63" i="17"/>
  <c r="AN63" i="17"/>
  <c r="AO63" i="17"/>
  <c r="AN64" i="17"/>
  <c r="AO64" i="17"/>
  <c r="AM64" i="17"/>
  <c r="AN65" i="17"/>
  <c r="AO65" i="17"/>
  <c r="AM65" i="17"/>
  <c r="AN57" i="17"/>
  <c r="AN49" i="17"/>
  <c r="AM50" i="17"/>
  <c r="F23" i="25"/>
  <c r="N23" i="25"/>
  <c r="E24" i="25"/>
  <c r="AN54" i="17"/>
  <c r="AM46" i="17"/>
  <c r="AN50" i="17"/>
  <c r="AO42" i="17"/>
  <c r="AN42" i="17"/>
  <c r="AN46" i="17"/>
  <c r="AO58" i="17"/>
  <c r="AN58" i="17"/>
  <c r="K62" i="16"/>
  <c r="AO54" i="17"/>
  <c r="H62" i="17"/>
  <c r="AM62" i="17"/>
  <c r="J65" i="17"/>
  <c r="J64" i="17"/>
  <c r="K49" i="16"/>
  <c r="K49" i="17"/>
  <c r="S49" i="17"/>
  <c r="J49" i="17"/>
  <c r="J45" i="17"/>
  <c r="J43" i="17"/>
  <c r="K53" i="16"/>
  <c r="K53" i="17"/>
  <c r="S53" i="17"/>
  <c r="J53" i="17"/>
  <c r="J44" i="17"/>
  <c r="K52" i="16"/>
  <c r="K52" i="17"/>
  <c r="S52" i="17"/>
  <c r="J52" i="17"/>
  <c r="K46" i="16"/>
  <c r="J46" i="17"/>
  <c r="K47" i="16"/>
  <c r="J47" i="17"/>
  <c r="K50" i="16"/>
  <c r="J50" i="17"/>
  <c r="K57" i="16"/>
  <c r="S57" i="16"/>
  <c r="K54" i="16"/>
  <c r="J54" i="17"/>
  <c r="J59" i="17"/>
  <c r="K58" i="16"/>
  <c r="J58" i="17"/>
  <c r="K59" i="16"/>
  <c r="K61" i="16"/>
  <c r="K60" i="16"/>
  <c r="K51" i="16"/>
  <c r="K55" i="16"/>
  <c r="K56" i="16"/>
  <c r="K42" i="16"/>
  <c r="K48" i="16"/>
  <c r="K44" i="16"/>
  <c r="K43" i="16"/>
  <c r="K45" i="16"/>
  <c r="K41" i="16"/>
  <c r="S41" i="16"/>
  <c r="F24" i="25"/>
  <c r="N24" i="25"/>
  <c r="E25" i="25"/>
  <c r="K65" i="16"/>
  <c r="K65" i="17"/>
  <c r="S65" i="17"/>
  <c r="K64" i="16"/>
  <c r="K64" i="17"/>
  <c r="S64" i="17"/>
  <c r="AN62" i="17"/>
  <c r="AO62" i="17"/>
  <c r="J62" i="17"/>
  <c r="J63" i="17"/>
  <c r="K63" i="16"/>
  <c r="K63" i="17"/>
  <c r="S63" i="17"/>
  <c r="K57" i="17"/>
  <c r="S57" i="17"/>
  <c r="S52" i="16"/>
  <c r="S53" i="16"/>
  <c r="S45" i="16"/>
  <c r="K45" i="17"/>
  <c r="S45" i="17"/>
  <c r="S42" i="16"/>
  <c r="K42" i="17"/>
  <c r="S42" i="17"/>
  <c r="S49" i="16"/>
  <c r="S43" i="16"/>
  <c r="K43" i="17"/>
  <c r="S43" i="17"/>
  <c r="S44" i="16"/>
  <c r="K44" i="17"/>
  <c r="S44" i="17"/>
  <c r="S47" i="16"/>
  <c r="K47" i="17"/>
  <c r="S47" i="17"/>
  <c r="S48" i="16"/>
  <c r="K48" i="17"/>
  <c r="S48" i="17"/>
  <c r="S46" i="16"/>
  <c r="K46" i="17"/>
  <c r="S46" i="17"/>
  <c r="S50" i="16"/>
  <c r="K50" i="17"/>
  <c r="S50" i="17"/>
  <c r="S51" i="16"/>
  <c r="K51" i="17"/>
  <c r="S51" i="17"/>
  <c r="S54" i="16"/>
  <c r="K54" i="17"/>
  <c r="S54" i="17"/>
  <c r="S56" i="16"/>
  <c r="K56" i="17"/>
  <c r="S56" i="17"/>
  <c r="S55" i="16"/>
  <c r="K55" i="17"/>
  <c r="S55" i="17"/>
  <c r="S60" i="16"/>
  <c r="K60" i="17"/>
  <c r="S60" i="17"/>
  <c r="S59" i="16"/>
  <c r="K59" i="17"/>
  <c r="S59" i="17"/>
  <c r="S58" i="16"/>
  <c r="K58" i="17"/>
  <c r="S58" i="17"/>
  <c r="S61" i="16"/>
  <c r="K61" i="17"/>
  <c r="S61" i="17"/>
  <c r="S62" i="16"/>
  <c r="K62" i="17"/>
  <c r="S62" i="17"/>
  <c r="S65" i="16"/>
  <c r="F25" i="25"/>
  <c r="N25" i="25"/>
  <c r="E26" i="25"/>
  <c r="S64" i="16"/>
  <c r="S63" i="16"/>
  <c r="F26" i="25"/>
  <c r="N26" i="25"/>
  <c r="E27" i="25"/>
  <c r="F27" i="25"/>
  <c r="N27" i="25"/>
  <c r="E28" i="25"/>
  <c r="G30" i="17"/>
  <c r="G31" i="17"/>
  <c r="G32" i="17"/>
  <c r="G33" i="17"/>
  <c r="G34" i="17"/>
  <c r="G35" i="17"/>
  <c r="G36" i="17"/>
  <c r="G37" i="17"/>
  <c r="G38" i="17"/>
  <c r="G39" i="17"/>
  <c r="G40" i="17"/>
  <c r="G41" i="17"/>
  <c r="G28" i="17"/>
  <c r="B30" i="17"/>
  <c r="B31" i="17"/>
  <c r="B32" i="17"/>
  <c r="B33" i="17"/>
  <c r="B34" i="17"/>
  <c r="B35" i="17"/>
  <c r="B36" i="17"/>
  <c r="B37" i="17"/>
  <c r="B38" i="17"/>
  <c r="B39" i="17"/>
  <c r="B40" i="17"/>
  <c r="B27" i="17"/>
  <c r="B26" i="17"/>
  <c r="A72" i="17"/>
  <c r="H41" i="17"/>
  <c r="AO41" i="17"/>
  <c r="H35" i="17"/>
  <c r="H32" i="17"/>
  <c r="H31" i="17"/>
  <c r="F28" i="25"/>
  <c r="N28" i="25"/>
  <c r="E29" i="25"/>
  <c r="AO32" i="17"/>
  <c r="AM32" i="17"/>
  <c r="AN32" i="17"/>
  <c r="AM35" i="17"/>
  <c r="AN35" i="17"/>
  <c r="AO35" i="17"/>
  <c r="AN31" i="17"/>
  <c r="AO31" i="17"/>
  <c r="AM31" i="17"/>
  <c r="H34" i="17"/>
  <c r="H38" i="17"/>
  <c r="H40" i="17"/>
  <c r="H39" i="17"/>
  <c r="H37" i="17"/>
  <c r="AN41" i="17"/>
  <c r="AM41" i="17"/>
  <c r="H36" i="17"/>
  <c r="H33" i="17"/>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c r="N26" i="17"/>
  <c r="O26" i="17"/>
  <c r="P26" i="17"/>
  <c r="G27" i="17"/>
  <c r="H27" i="17"/>
  <c r="N27" i="17"/>
  <c r="O27" i="17"/>
  <c r="P27" i="17"/>
  <c r="B28" i="17"/>
  <c r="H28" i="17"/>
  <c r="N28" i="17"/>
  <c r="O28" i="17"/>
  <c r="P28" i="17"/>
  <c r="B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T18" i="16"/>
  <c r="T19" i="16"/>
  <c r="T20" i="16"/>
  <c r="T21" i="16"/>
  <c r="H19" i="17"/>
  <c r="F29" i="25"/>
  <c r="N29" i="25"/>
  <c r="E30" i="25"/>
  <c r="J31" i="17"/>
  <c r="J32" i="17"/>
  <c r="J33" i="17"/>
  <c r="J30" i="17"/>
  <c r="U22" i="16"/>
  <c r="U54" i="16"/>
  <c r="U38" i="16"/>
  <c r="U42" i="16"/>
  <c r="U58" i="16"/>
  <c r="U62" i="16"/>
  <c r="T54" i="16"/>
  <c r="T38" i="16"/>
  <c r="T39" i="16"/>
  <c r="T42" i="16"/>
  <c r="T62" i="16"/>
  <c r="T58" i="16"/>
  <c r="K22" i="16"/>
  <c r="S22" i="16"/>
  <c r="K23" i="16"/>
  <c r="K38" i="16"/>
  <c r="S38" i="16"/>
  <c r="K39" i="16"/>
  <c r="S39" i="16"/>
  <c r="AN40" i="17"/>
  <c r="AO40" i="17"/>
  <c r="AM40" i="17"/>
  <c r="AM38" i="17"/>
  <c r="AN38" i="17"/>
  <c r="AO38" i="17"/>
  <c r="AR18" i="16"/>
  <c r="AM27" i="17"/>
  <c r="AN27" i="17"/>
  <c r="AO27" i="17"/>
  <c r="AO37" i="17"/>
  <c r="AM37" i="17"/>
  <c r="AN37" i="17"/>
  <c r="AN36" i="17"/>
  <c r="AO36" i="17"/>
  <c r="AM36" i="17"/>
  <c r="AM34" i="17"/>
  <c r="AN34" i="17"/>
  <c r="AO34" i="17"/>
  <c r="AM39" i="17"/>
  <c r="AN39" i="17"/>
  <c r="AO39" i="17"/>
  <c r="H30" i="17"/>
  <c r="AM33" i="17"/>
  <c r="AN33" i="17"/>
  <c r="AO33" i="17"/>
  <c r="AN29" i="17"/>
  <c r="AO29" i="17"/>
  <c r="AM29" i="17"/>
  <c r="AN28" i="17"/>
  <c r="AO28" i="17"/>
  <c r="AM28" i="17"/>
  <c r="H25" i="17"/>
  <c r="AM25" i="17"/>
  <c r="H24" i="17"/>
  <c r="AM24" i="17"/>
  <c r="J39" i="17"/>
  <c r="J35" i="17"/>
  <c r="J36" i="17"/>
  <c r="J38" i="17"/>
  <c r="J34" i="17"/>
  <c r="J41" i="17"/>
  <c r="J37" i="17"/>
  <c r="J40" i="17"/>
  <c r="U30" i="16"/>
  <c r="U26" i="16"/>
  <c r="U34" i="16"/>
  <c r="T26" i="16"/>
  <c r="T22" i="16"/>
  <c r="T30" i="16"/>
  <c r="T34" i="16"/>
  <c r="AM26" i="17"/>
  <c r="H22" i="17"/>
  <c r="AM22" i="17"/>
  <c r="AN19" i="17"/>
  <c r="AM19" i="17"/>
  <c r="H23" i="17"/>
  <c r="AM23" i="17"/>
  <c r="AO26" i="17"/>
  <c r="AO19" i="17"/>
  <c r="V19" i="16"/>
  <c r="U19" i="16"/>
  <c r="T14" i="16"/>
  <c r="AR14" i="16"/>
  <c r="F30" i="25"/>
  <c r="N30" i="25"/>
  <c r="E31" i="25"/>
  <c r="V20" i="16"/>
  <c r="U43" i="16"/>
  <c r="U39" i="16"/>
  <c r="U31" i="16"/>
  <c r="U20" i="16"/>
  <c r="U55" i="16"/>
  <c r="U63" i="16"/>
  <c r="U59" i="16"/>
  <c r="U60" i="16"/>
  <c r="U35" i="16"/>
  <c r="U51" i="16"/>
  <c r="U27" i="16"/>
  <c r="U47" i="16"/>
  <c r="AR10" i="16"/>
  <c r="T51" i="16"/>
  <c r="T43" i="16"/>
  <c r="AR42" i="16"/>
  <c r="T59" i="16"/>
  <c r="AR58" i="16"/>
  <c r="T63" i="16"/>
  <c r="AR62" i="16"/>
  <c r="T55" i="16"/>
  <c r="AR54" i="16"/>
  <c r="V54" i="16"/>
  <c r="V38" i="16"/>
  <c r="V58" i="16"/>
  <c r="V62" i="16"/>
  <c r="V42" i="16"/>
  <c r="AR38" i="16"/>
  <c r="T27" i="16"/>
  <c r="AR26" i="16"/>
  <c r="T23" i="16"/>
  <c r="AR22" i="16"/>
  <c r="T35" i="16"/>
  <c r="AR34" i="16"/>
  <c r="V26" i="16"/>
  <c r="V30" i="16"/>
  <c r="V34" i="16"/>
  <c r="V22" i="16"/>
  <c r="T31" i="16"/>
  <c r="AR30" i="16"/>
  <c r="AN25" i="17"/>
  <c r="AO25" i="17"/>
  <c r="AO24" i="17"/>
  <c r="AR19" i="16"/>
  <c r="AN30" i="17"/>
  <c r="AO30" i="17"/>
  <c r="AM30" i="17"/>
  <c r="AN24" i="17"/>
  <c r="J23" i="17"/>
  <c r="K31" i="16"/>
  <c r="K28" i="16"/>
  <c r="J28" i="17"/>
  <c r="K33" i="16"/>
  <c r="K34" i="16"/>
  <c r="K36" i="16"/>
  <c r="K35" i="16"/>
  <c r="K29" i="16"/>
  <c r="J29" i="17"/>
  <c r="K30" i="16"/>
  <c r="J25" i="17"/>
  <c r="K25" i="16"/>
  <c r="K40" i="16"/>
  <c r="K37" i="16"/>
  <c r="K32" i="16"/>
  <c r="K26" i="16"/>
  <c r="J26" i="17"/>
  <c r="K27" i="16"/>
  <c r="J27" i="17"/>
  <c r="AN22" i="17"/>
  <c r="AO22" i="17"/>
  <c r="AN23" i="17"/>
  <c r="H18" i="17"/>
  <c r="K24" i="16"/>
  <c r="S24" i="16"/>
  <c r="J24" i="17"/>
  <c r="K22" i="17"/>
  <c r="S22" i="17"/>
  <c r="J22" i="17"/>
  <c r="AO23" i="17"/>
  <c r="H20" i="17"/>
  <c r="H21" i="17"/>
  <c r="F31" i="25"/>
  <c r="N31" i="25"/>
  <c r="E32" i="25"/>
  <c r="U44" i="16"/>
  <c r="U45" i="16"/>
  <c r="U52" i="16"/>
  <c r="U53" i="16"/>
  <c r="U56" i="16"/>
  <c r="U57" i="16"/>
  <c r="U64" i="16"/>
  <c r="U65" i="16"/>
  <c r="V21" i="16"/>
  <c r="V27" i="16"/>
  <c r="V63" i="16"/>
  <c r="V64" i="16"/>
  <c r="V55" i="16"/>
  <c r="V43" i="16"/>
  <c r="V51" i="16"/>
  <c r="V23" i="16"/>
  <c r="V59" i="16"/>
  <c r="V31" i="16"/>
  <c r="V47" i="16"/>
  <c r="V48" i="16"/>
  <c r="V35" i="16"/>
  <c r="V39" i="16"/>
  <c r="U21" i="16"/>
  <c r="U32" i="16"/>
  <c r="U61" i="16"/>
  <c r="U36" i="16"/>
  <c r="U28" i="16"/>
  <c r="U40" i="16"/>
  <c r="U48" i="16"/>
  <c r="T56" i="16"/>
  <c r="AR55" i="16"/>
  <c r="T60" i="16"/>
  <c r="AR59" i="16"/>
  <c r="T44" i="16"/>
  <c r="AR43" i="16"/>
  <c r="T64" i="16"/>
  <c r="AR63" i="16"/>
  <c r="T52" i="16"/>
  <c r="AR51" i="16"/>
  <c r="T32" i="16"/>
  <c r="AR31" i="16"/>
  <c r="T36" i="16"/>
  <c r="AR35" i="16"/>
  <c r="T28" i="16"/>
  <c r="AR27" i="16"/>
  <c r="T24" i="16"/>
  <c r="AR23" i="16"/>
  <c r="T40" i="16"/>
  <c r="T41" i="16"/>
  <c r="AR41" i="16"/>
  <c r="AR39" i="16"/>
  <c r="AR21" i="16"/>
  <c r="AR20" i="16"/>
  <c r="K41" i="17"/>
  <c r="S41" i="17"/>
  <c r="S40" i="16"/>
  <c r="K40" i="17"/>
  <c r="S40" i="17"/>
  <c r="K39" i="17"/>
  <c r="S39" i="17"/>
  <c r="K38" i="17"/>
  <c r="S38" i="17"/>
  <c r="S37" i="16"/>
  <c r="K37" i="17"/>
  <c r="S37" i="17"/>
  <c r="S36" i="16"/>
  <c r="K36" i="17"/>
  <c r="S36" i="17"/>
  <c r="S35" i="16"/>
  <c r="K35" i="17"/>
  <c r="S35" i="17"/>
  <c r="S34" i="16"/>
  <c r="K34" i="17"/>
  <c r="S34" i="17"/>
  <c r="S33" i="16"/>
  <c r="K33" i="17"/>
  <c r="S33" i="17"/>
  <c r="S32" i="16"/>
  <c r="K32" i="17"/>
  <c r="S32" i="17"/>
  <c r="S31" i="16"/>
  <c r="K31" i="17"/>
  <c r="S31" i="17"/>
  <c r="S30" i="16"/>
  <c r="K30" i="17"/>
  <c r="S30" i="17"/>
  <c r="S26" i="16"/>
  <c r="K26" i="17"/>
  <c r="S26" i="17"/>
  <c r="S29" i="16"/>
  <c r="K29" i="17"/>
  <c r="S29" i="17"/>
  <c r="S28" i="16"/>
  <c r="K28" i="17"/>
  <c r="S28" i="17"/>
  <c r="S27" i="16"/>
  <c r="K27" i="17"/>
  <c r="S27" i="17"/>
  <c r="K24" i="17"/>
  <c r="S24" i="17"/>
  <c r="J19" i="17"/>
  <c r="J21" i="17"/>
  <c r="AN20" i="17"/>
  <c r="AO20" i="17"/>
  <c r="AM20" i="17"/>
  <c r="AM18" i="17"/>
  <c r="AN18" i="17"/>
  <c r="AO18" i="17"/>
  <c r="AN21" i="17"/>
  <c r="AO21" i="17"/>
  <c r="AM21" i="17"/>
  <c r="J20" i="17"/>
  <c r="S25" i="16"/>
  <c r="K25" i="17"/>
  <c r="S25" i="17"/>
  <c r="S23" i="16"/>
  <c r="K23" i="17"/>
  <c r="S23" i="17"/>
  <c r="F32" i="25"/>
  <c r="N32" i="25"/>
  <c r="E33" i="25"/>
  <c r="V44" i="16"/>
  <c r="V45" i="16"/>
  <c r="V52" i="16"/>
  <c r="V53" i="16"/>
  <c r="V32" i="16"/>
  <c r="V49" i="16"/>
  <c r="V40" i="16"/>
  <c r="V36" i="16"/>
  <c r="V24" i="16"/>
  <c r="V65" i="16"/>
  <c r="V56" i="16"/>
  <c r="V60" i="16"/>
  <c r="V28" i="16"/>
  <c r="U49" i="16"/>
  <c r="U41" i="16"/>
  <c r="U33" i="16"/>
  <c r="U29" i="16"/>
  <c r="U37" i="16"/>
  <c r="T61" i="16"/>
  <c r="AR61" i="16"/>
  <c r="AR60" i="16"/>
  <c r="T65" i="16"/>
  <c r="AR64" i="16"/>
  <c r="T45" i="16"/>
  <c r="AR45" i="16"/>
  <c r="AR44" i="16"/>
  <c r="T49" i="16"/>
  <c r="AR49" i="16"/>
  <c r="T53" i="16"/>
  <c r="AR53" i="16"/>
  <c r="AR52" i="16"/>
  <c r="T57" i="16"/>
  <c r="AR57" i="16"/>
  <c r="AR56" i="16"/>
  <c r="AR40" i="16"/>
  <c r="T37" i="16"/>
  <c r="AR37" i="16"/>
  <c r="AR36" i="16"/>
  <c r="T25" i="16"/>
  <c r="AR25" i="16"/>
  <c r="AR24" i="16"/>
  <c r="T29" i="16"/>
  <c r="AR29" i="16"/>
  <c r="AR28" i="16"/>
  <c r="T33" i="16"/>
  <c r="AR33" i="16"/>
  <c r="AR32" i="16"/>
  <c r="K18" i="16"/>
  <c r="J18" i="17"/>
  <c r="F33" i="25"/>
  <c r="N33" i="25"/>
  <c r="E34" i="25"/>
  <c r="AR65" i="16"/>
  <c r="V25" i="16"/>
  <c r="V41" i="16"/>
  <c r="V29" i="16"/>
  <c r="V37" i="16"/>
  <c r="V61" i="16"/>
  <c r="V57" i="16"/>
  <c r="V33" i="16"/>
  <c r="K18" i="17"/>
  <c r="S18" i="17"/>
  <c r="S18" i="16"/>
  <c r="F34" i="25"/>
  <c r="N34" i="25"/>
  <c r="E35" i="25"/>
  <c r="F35" i="25"/>
  <c r="N35" i="25"/>
  <c r="E36" i="25"/>
  <c r="F36" i="25"/>
  <c r="N36" i="25"/>
  <c r="E37" i="25"/>
  <c r="AO83" i="16" a="1"/>
  <c r="F37" i="25"/>
  <c r="N37" i="25"/>
  <c r="E38" i="25"/>
  <c r="AM85" i="16" a="1"/>
  <c r="AM85" i="16"/>
  <c r="AO83" i="16"/>
  <c r="F38" i="25"/>
  <c r="N38" i="25"/>
  <c r="E39" i="25"/>
  <c r="AM86" i="16"/>
  <c r="AM87" i="16"/>
  <c r="AM88" i="16"/>
  <c r="F39" i="25"/>
  <c r="N39" i="25"/>
  <c r="E40" i="25"/>
  <c r="K19" i="16"/>
  <c r="F40" i="25"/>
  <c r="N40" i="25"/>
  <c r="E41" i="25"/>
  <c r="S19" i="16"/>
  <c r="K19" i="17"/>
  <c r="S19" i="17"/>
  <c r="K20" i="16"/>
  <c r="K21" i="16"/>
  <c r="F41" i="25"/>
  <c r="N41" i="25"/>
  <c r="E42" i="25"/>
  <c r="S20" i="16"/>
  <c r="K20" i="17"/>
  <c r="S20" i="17"/>
  <c r="S21" i="16"/>
  <c r="K21" i="17"/>
  <c r="S21" i="17"/>
  <c r="F42" i="25"/>
  <c r="N42" i="25"/>
  <c r="E43" i="25"/>
  <c r="F43" i="25"/>
  <c r="N43" i="25"/>
  <c r="E44" i="25"/>
  <c r="F44" i="25"/>
  <c r="N44" i="25"/>
  <c r="E45" i="25"/>
  <c r="V15" i="16"/>
  <c r="V16" i="16"/>
  <c r="V17" i="16"/>
  <c r="V11" i="16"/>
  <c r="V12" i="16"/>
  <c r="V13" i="16"/>
  <c r="U15" i="16"/>
  <c r="U16" i="16"/>
  <c r="U17" i="16"/>
  <c r="U11" i="16"/>
  <c r="U12" i="16"/>
  <c r="U13" i="16"/>
  <c r="A81" i="16"/>
  <c r="A80" i="16"/>
  <c r="A79" i="16"/>
  <c r="T15" i="16"/>
  <c r="T12" i="16"/>
  <c r="T13" i="16"/>
  <c r="P17" i="17"/>
  <c r="O17" i="17"/>
  <c r="P16" i="17"/>
  <c r="O16" i="17"/>
  <c r="P15" i="17"/>
  <c r="O15" i="17"/>
  <c r="P14" i="17"/>
  <c r="O14" i="17"/>
  <c r="P13" i="17"/>
  <c r="O13" i="17"/>
  <c r="P12" i="17"/>
  <c r="O12" i="17"/>
  <c r="P11" i="17"/>
  <c r="O11" i="17"/>
  <c r="P10" i="17"/>
  <c r="O10" i="17"/>
  <c r="F45" i="25"/>
  <c r="N45" i="25"/>
  <c r="E46" i="25"/>
  <c r="AP9" i="16"/>
  <c r="AQ9" i="16"/>
  <c r="AR15" i="16"/>
  <c r="T16" i="16"/>
  <c r="AG7" i="16"/>
  <c r="AG8" i="16"/>
  <c r="AG9" i="16"/>
  <c r="T79" i="16"/>
  <c r="T77" i="16"/>
  <c r="T78" i="16"/>
  <c r="K15" i="16"/>
  <c r="S15" i="16"/>
  <c r="K16" i="16"/>
  <c r="S16" i="16"/>
  <c r="F46" i="25"/>
  <c r="N46" i="25"/>
  <c r="E47" i="25"/>
  <c r="J6" i="17"/>
  <c r="AR13" i="16"/>
  <c r="AR12" i="16"/>
  <c r="AR16" i="16"/>
  <c r="K17" i="16"/>
  <c r="S17" i="16"/>
  <c r="T17" i="16"/>
  <c r="K12" i="16"/>
  <c r="S12" i="16"/>
  <c r="K13" i="16"/>
  <c r="S13" i="16"/>
  <c r="K11" i="16"/>
  <c r="S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F47" i="25"/>
  <c r="N47" i="25"/>
  <c r="E48" i="25"/>
  <c r="AR17" i="16"/>
  <c r="AO94" i="17" a="1"/>
  <c r="H17" i="17"/>
  <c r="H16" i="17"/>
  <c r="H15" i="17"/>
  <c r="H14" i="17"/>
  <c r="H13" i="17"/>
  <c r="H12" i="17"/>
  <c r="H10" i="17"/>
  <c r="U7" i="16"/>
  <c r="O7" i="16"/>
  <c r="O8" i="16"/>
  <c r="O9" i="16"/>
  <c r="N7" i="16"/>
  <c r="N8" i="16"/>
  <c r="N9" i="16"/>
  <c r="F48" i="25"/>
  <c r="N48" i="25"/>
  <c r="E49" i="25"/>
  <c r="AP9" i="17"/>
  <c r="AQ9" i="17"/>
  <c r="U8" i="16"/>
  <c r="U23" i="16"/>
  <c r="AO94" i="17"/>
  <c r="AN14" i="17"/>
  <c r="AM14" i="17"/>
  <c r="AO14" i="17"/>
  <c r="AO17" i="17"/>
  <c r="AM17" i="17"/>
  <c r="AN17" i="17"/>
  <c r="AN10" i="17"/>
  <c r="AM10" i="17"/>
  <c r="AO10" i="17"/>
  <c r="AO13" i="17"/>
  <c r="AM13" i="17"/>
  <c r="AN13" i="17"/>
  <c r="AO15" i="17"/>
  <c r="AN15" i="17"/>
  <c r="AM15" i="17"/>
  <c r="AN16" i="17"/>
  <c r="AM16" i="17"/>
  <c r="AO16" i="17"/>
  <c r="AN12" i="17"/>
  <c r="AM12" i="17"/>
  <c r="AO12" i="17"/>
  <c r="V7" i="16"/>
  <c r="V8" i="16"/>
  <c r="V9"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c r="D1888" i="14"/>
  <c r="D1889" i="14"/>
  <c r="D1890" i="14"/>
  <c r="D1891" i="14"/>
  <c r="F1891" i="14"/>
  <c r="D1892" i="14"/>
  <c r="D1893" i="14"/>
  <c r="D1894" i="14"/>
  <c r="D1895" i="14"/>
  <c r="F1895" i="14"/>
  <c r="D1896" i="14"/>
  <c r="D1897" i="14"/>
  <c r="D1898" i="14"/>
  <c r="D1899" i="14"/>
  <c r="F1899" i="14"/>
  <c r="D2" i="14"/>
  <c r="F49" i="25"/>
  <c r="N49" i="25"/>
  <c r="E50" i="25"/>
  <c r="T9" i="16"/>
  <c r="AR9" i="16"/>
  <c r="U9" i="16"/>
  <c r="U25" i="16"/>
  <c r="U24" i="16"/>
  <c r="S7" i="16"/>
  <c r="S9" i="16"/>
  <c r="S8" i="16"/>
  <c r="S6" i="16"/>
  <c r="K14" i="16"/>
  <c r="S14" i="16"/>
  <c r="J9" i="17"/>
  <c r="J8" i="17"/>
  <c r="H11" i="17"/>
  <c r="J16" i="17"/>
  <c r="J7" i="17"/>
  <c r="J15" i="17"/>
  <c r="J14" i="17"/>
  <c r="J17" i="17"/>
  <c r="K10" i="16"/>
  <c r="S10" i="16"/>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F50" i="25"/>
  <c r="N50" i="25"/>
  <c r="E51" i="25"/>
  <c r="P7" i="16"/>
  <c r="K17" i="17"/>
  <c r="S17" i="17"/>
  <c r="J10" i="17"/>
  <c r="K15" i="17"/>
  <c r="S15" i="17"/>
  <c r="K16" i="17"/>
  <c r="S16" i="17"/>
  <c r="J13" i="17"/>
  <c r="AO11" i="17"/>
  <c r="AN11" i="17"/>
  <c r="AM11" i="17"/>
  <c r="J11" i="17"/>
  <c r="AM96" i="17" a="1"/>
  <c r="K14" i="17"/>
  <c r="S14" i="17"/>
  <c r="J12" i="17"/>
  <c r="F51" i="25"/>
  <c r="N51" i="25"/>
  <c r="E52" i="25"/>
  <c r="P8" i="16"/>
  <c r="AM96" i="17"/>
  <c r="AM99" i="17"/>
  <c r="AM98" i="17"/>
  <c r="AM97" i="17"/>
  <c r="K11" i="17"/>
  <c r="S11" i="17"/>
  <c r="K12" i="17"/>
  <c r="S12" i="17"/>
  <c r="K13" i="17"/>
  <c r="S13" i="17"/>
  <c r="K10" i="17"/>
  <c r="S10" i="17"/>
  <c r="F52" i="25"/>
  <c r="N52" i="25"/>
  <c r="E53" i="25"/>
  <c r="P9" i="16"/>
  <c r="E54" i="25"/>
  <c r="F53" i="25"/>
  <c r="N53" i="25"/>
  <c r="F54" i="25"/>
  <c r="N54" i="25"/>
  <c r="E55" i="25"/>
  <c r="F55" i="25"/>
  <c r="N55" i="25"/>
  <c r="E56" i="25"/>
  <c r="F56" i="25"/>
  <c r="N56" i="25"/>
  <c r="E57" i="25"/>
  <c r="F57" i="25"/>
  <c r="N57" i="25"/>
  <c r="E58" i="25"/>
  <c r="F58" i="25"/>
  <c r="N58" i="25"/>
  <c r="E59" i="25"/>
  <c r="E60" i="25"/>
  <c r="F59" i="25"/>
  <c r="N59" i="25"/>
  <c r="F60" i="25"/>
  <c r="N60" i="25"/>
  <c r="E61" i="25"/>
  <c r="Y80" i="26"/>
  <c r="AK78" i="26"/>
  <c r="AJ75" i="26"/>
  <c r="AM67" i="26"/>
  <c r="AC75" i="26"/>
  <c r="AJ67" i="26"/>
  <c r="AH75" i="26"/>
  <c r="Y67" i="26"/>
  <c r="W76" i="26"/>
  <c r="AC77" i="26"/>
  <c r="AE77" i="26"/>
  <c r="AH77" i="26"/>
  <c r="AG67" i="26"/>
  <c r="AS67" i="16"/>
  <c r="AG72" i="26"/>
  <c r="AS72" i="16"/>
  <c r="AH76" i="26"/>
  <c r="AB75" i="26"/>
  <c r="AK77" i="26"/>
  <c r="AF75" i="26"/>
  <c r="AG68" i="26"/>
  <c r="AS68" i="16"/>
  <c r="AK74" i="26"/>
  <c r="AA69" i="26"/>
  <c r="AM72" i="26"/>
  <c r="AK81" i="26"/>
  <c r="AN69" i="26"/>
  <c r="AA75" i="26"/>
  <c r="AK75" i="26"/>
  <c r="Y68" i="26"/>
  <c r="AE76" i="26"/>
  <c r="AJ72" i="26"/>
  <c r="AD80" i="26"/>
  <c r="W66" i="26"/>
  <c r="AI77" i="26"/>
  <c r="AC81" i="26"/>
  <c r="AG70" i="26"/>
  <c r="AS70" i="16"/>
  <c r="AN72" i="26"/>
  <c r="AK66" i="26"/>
  <c r="AJ69" i="26"/>
  <c r="AE74" i="26"/>
  <c r="AA76" i="26"/>
  <c r="AM68" i="26"/>
  <c r="AB69" i="26"/>
  <c r="X69" i="26"/>
  <c r="Y72" i="26"/>
  <c r="AC67" i="26"/>
  <c r="AM75" i="26"/>
  <c r="AB80" i="26"/>
  <c r="AL71" i="26"/>
  <c r="Z81" i="26"/>
  <c r="AL72" i="26"/>
  <c r="AJ77" i="26"/>
  <c r="Z80" i="26"/>
  <c r="AN79" i="26"/>
  <c r="AG81" i="26"/>
  <c r="AS81" i="16"/>
  <c r="W80" i="26"/>
  <c r="AL69" i="26"/>
  <c r="AE81" i="26"/>
  <c r="AK70" i="26"/>
  <c r="X76" i="26"/>
  <c r="Y81" i="26"/>
  <c r="AM66" i="26"/>
  <c r="AN80" i="26"/>
  <c r="AN71" i="26"/>
  <c r="W77" i="26"/>
  <c r="W73" i="26"/>
  <c r="Y77" i="26"/>
  <c r="AA77" i="26"/>
  <c r="AL80" i="26"/>
  <c r="AH79" i="26"/>
  <c r="AA80" i="26"/>
  <c r="AL76" i="26"/>
  <c r="AI66" i="26"/>
  <c r="AB81" i="26"/>
  <c r="AL81" i="26"/>
  <c r="AD74" i="26"/>
  <c r="AB67" i="26"/>
  <c r="AM71" i="26"/>
  <c r="Y74" i="26"/>
  <c r="AK67" i="26"/>
  <c r="AI76" i="26"/>
  <c r="Z69" i="26"/>
  <c r="AE71" i="26"/>
  <c r="W74" i="26"/>
  <c r="AF76" i="26"/>
  <c r="AC74" i="26"/>
  <c r="Y78" i="26"/>
  <c r="AA67" i="26"/>
  <c r="AM69" i="26"/>
  <c r="AJ66" i="26"/>
  <c r="AH69" i="26"/>
  <c r="AL70" i="26"/>
  <c r="AC71" i="26"/>
  <c r="AL78" i="26"/>
  <c r="W79" i="26"/>
  <c r="X81" i="26"/>
  <c r="AI67" i="26"/>
  <c r="X70" i="26"/>
  <c r="Y69" i="26"/>
  <c r="AN70" i="26"/>
  <c r="Z72" i="26"/>
  <c r="AM76" i="26"/>
  <c r="AF81" i="26"/>
  <c r="AA78" i="26"/>
  <c r="AC69" i="26"/>
  <c r="Z75" i="26"/>
  <c r="AH74" i="26"/>
  <c r="AE69" i="26"/>
  <c r="AF79" i="26"/>
  <c r="AH67" i="26"/>
  <c r="AD81" i="26"/>
  <c r="AE78" i="26"/>
  <c r="AJ76" i="26"/>
  <c r="AD77" i="26"/>
  <c r="AG73" i="26"/>
  <c r="AS73" i="16"/>
  <c r="AB68" i="26"/>
  <c r="AL68" i="26"/>
  <c r="AI74" i="26"/>
  <c r="AJ71" i="26"/>
  <c r="AN74" i="26"/>
  <c r="AJ73" i="26"/>
  <c r="AD69" i="26"/>
  <c r="AF72" i="26"/>
  <c r="AD75" i="26"/>
  <c r="W68" i="26"/>
  <c r="AN77" i="26"/>
  <c r="Z74" i="26"/>
  <c r="AJ70" i="26"/>
  <c r="AA66" i="26"/>
  <c r="AA68" i="26"/>
  <c r="Z68" i="26"/>
  <c r="AN76" i="26"/>
  <c r="AG66" i="26"/>
  <c r="AS66" i="16"/>
  <c r="AM73" i="26"/>
  <c r="AA73" i="26"/>
  <c r="AL67" i="26"/>
  <c r="AD70" i="26"/>
  <c r="AI80" i="26"/>
  <c r="AG69" i="26"/>
  <c r="AS69" i="16"/>
  <c r="AC72" i="26"/>
  <c r="X78" i="26"/>
  <c r="AJ79" i="26"/>
  <c r="AG78" i="26"/>
  <c r="AS78" i="16"/>
  <c r="AB73" i="26"/>
  <c r="AF69" i="26"/>
  <c r="AI69" i="26"/>
  <c r="AF77" i="26"/>
  <c r="AE79" i="26"/>
  <c r="Y70" i="26"/>
  <c r="AN81" i="26"/>
  <c r="AN78" i="26"/>
  <c r="AA71" i="26"/>
  <c r="AM81" i="26"/>
  <c r="Z70" i="26"/>
  <c r="AG75" i="26"/>
  <c r="AS75" i="16"/>
  <c r="AC76" i="26"/>
  <c r="AE67" i="26"/>
  <c r="X67" i="26"/>
  <c r="AF70" i="26"/>
  <c r="AE66" i="26"/>
  <c r="AF80" i="26"/>
  <c r="AN67" i="26"/>
  <c r="AC78" i="26"/>
  <c r="AD66" i="26"/>
  <c r="AC66" i="26"/>
  <c r="AL74" i="26"/>
  <c r="AF67" i="26"/>
  <c r="X71" i="26"/>
  <c r="AL66" i="26"/>
  <c r="AK80" i="26"/>
  <c r="AJ68" i="26"/>
  <c r="AC68" i="26"/>
  <c r="AK71" i="26"/>
  <c r="Z71" i="26"/>
  <c r="AD78" i="26"/>
  <c r="AF66" i="26"/>
  <c r="AF68" i="26"/>
  <c r="X68" i="26"/>
  <c r="Z66" i="26"/>
  <c r="AM79" i="26"/>
  <c r="AK76" i="26"/>
  <c r="AI70" i="26"/>
  <c r="AG74" i="26"/>
  <c r="AS74" i="16"/>
  <c r="AF78" i="26"/>
  <c r="AD71" i="26"/>
  <c r="AH73" i="26"/>
  <c r="Y66" i="26"/>
  <c r="AB66" i="26"/>
  <c r="AC80" i="26"/>
  <c r="Z67" i="26"/>
  <c r="AK72" i="26"/>
  <c r="AA81" i="26"/>
  <c r="AD73" i="26"/>
  <c r="AE72" i="26"/>
  <c r="AM77" i="26"/>
  <c r="AM70" i="26"/>
  <c r="AK73" i="26"/>
  <c r="X79" i="26"/>
  <c r="AG71" i="26"/>
  <c r="AS71" i="16"/>
  <c r="X72" i="26"/>
  <c r="AE75" i="26"/>
  <c r="AF71" i="26"/>
  <c r="AD68" i="26"/>
  <c r="W71" i="26"/>
  <c r="AE68" i="26"/>
  <c r="Y73" i="26"/>
  <c r="AL73" i="26"/>
  <c r="AD76" i="26"/>
  <c r="W72" i="26"/>
  <c r="AI73" i="26"/>
  <c r="AG79" i="26"/>
  <c r="AS79" i="16"/>
  <c r="AG80" i="26"/>
  <c r="AS80" i="16"/>
  <c r="AC73" i="26"/>
  <c r="AI81" i="26"/>
  <c r="AN73" i="26"/>
  <c r="AA72" i="26"/>
  <c r="AK69" i="26"/>
  <c r="AG76" i="26"/>
  <c r="AS76" i="16"/>
  <c r="AA70" i="26"/>
  <c r="AH68" i="26"/>
  <c r="AH71" i="26"/>
  <c r="AH81" i="26"/>
  <c r="AK79" i="26"/>
  <c r="AB76" i="26"/>
  <c r="Z73" i="26"/>
  <c r="AB71" i="26"/>
  <c r="AH70" i="26"/>
  <c r="AJ80" i="26"/>
  <c r="X74" i="26"/>
  <c r="AE73" i="26"/>
  <c r="Z77" i="26"/>
  <c r="AJ81" i="26"/>
  <c r="Y79" i="26"/>
  <c r="AB72" i="26"/>
  <c r="X66" i="26"/>
  <c r="AI75" i="26"/>
  <c r="AJ78" i="26"/>
  <c r="X75" i="26"/>
  <c r="Y71" i="26"/>
  <c r="AE70" i="26"/>
  <c r="AB77" i="26"/>
  <c r="W69" i="26"/>
  <c r="AN68" i="26"/>
  <c r="AF73" i="26"/>
  <c r="AN75" i="26"/>
  <c r="Z78" i="26"/>
  <c r="AF74" i="26"/>
  <c r="AB79" i="26"/>
  <c r="AI68" i="26"/>
  <c r="W81" i="26"/>
  <c r="Z76" i="26"/>
  <c r="W67" i="26"/>
  <c r="Y75" i="26"/>
  <c r="AL77" i="26"/>
  <c r="AA74" i="26"/>
  <c r="AD79" i="26"/>
  <c r="AM80" i="26"/>
  <c r="X77" i="26"/>
  <c r="AC70" i="26"/>
  <c r="AN66" i="26"/>
  <c r="AM74" i="26"/>
  <c r="AI78" i="26"/>
  <c r="AK68" i="26"/>
  <c r="W70" i="26"/>
  <c r="AI79" i="26"/>
  <c r="AE80" i="26"/>
  <c r="AM78" i="26"/>
  <c r="AJ74" i="26"/>
  <c r="Z79" i="26"/>
  <c r="AC79" i="26"/>
  <c r="AI71" i="26"/>
  <c r="AL75" i="26"/>
  <c r="AG77" i="26"/>
  <c r="AS77" i="16"/>
  <c r="W75" i="26"/>
  <c r="AB74" i="26"/>
  <c r="X80" i="26"/>
  <c r="AD72" i="26"/>
  <c r="X73" i="26"/>
  <c r="AI72" i="26"/>
  <c r="AL79" i="26"/>
  <c r="AH78" i="26"/>
  <c r="AH66" i="26"/>
  <c r="AD67" i="26"/>
  <c r="AA79" i="26"/>
  <c r="W78" i="26"/>
  <c r="Y76" i="26"/>
  <c r="AB78" i="26"/>
  <c r="AH80" i="26"/>
  <c r="AH72" i="26"/>
  <c r="AB70" i="26"/>
  <c r="F61" i="25"/>
  <c r="N61" i="25"/>
  <c r="E62" i="25"/>
  <c r="C6" i="17"/>
  <c r="C7" i="17"/>
  <c r="C8" i="17"/>
  <c r="C9" i="17"/>
  <c r="C10" i="17"/>
  <c r="C12" i="17"/>
  <c r="C11" i="17"/>
  <c r="C41" i="17"/>
  <c r="C19" i="17"/>
  <c r="C48" i="17"/>
  <c r="C61" i="17"/>
  <c r="C38" i="17"/>
  <c r="C26" i="17"/>
  <c r="C50" i="17"/>
  <c r="C17" i="17"/>
  <c r="C20" i="17"/>
  <c r="C33" i="17"/>
  <c r="C45" i="17"/>
  <c r="C40" i="17"/>
  <c r="C39" i="17"/>
  <c r="C30" i="17"/>
  <c r="C25" i="17"/>
  <c r="C64" i="17"/>
  <c r="C54" i="17"/>
  <c r="C35" i="17"/>
  <c r="C15" i="17"/>
  <c r="C29" i="17"/>
  <c r="C36" i="17"/>
  <c r="C14" i="17"/>
  <c r="C43" i="17"/>
  <c r="C21" i="17"/>
  <c r="C34" i="17"/>
  <c r="C51" i="17"/>
  <c r="C47" i="17"/>
  <c r="C24" i="17"/>
  <c r="C44" i="17"/>
  <c r="C63" i="17"/>
  <c r="C18" i="17"/>
  <c r="C32" i="17"/>
  <c r="C23" i="17"/>
  <c r="C22" i="17"/>
  <c r="C62" i="17"/>
  <c r="C52" i="17"/>
  <c r="C60" i="17"/>
  <c r="C37" i="17"/>
  <c r="C55" i="17"/>
  <c r="C49" i="17"/>
  <c r="C59" i="17"/>
  <c r="C46" i="17"/>
  <c r="C31" i="17"/>
  <c r="C16" i="17"/>
  <c r="C58" i="17"/>
  <c r="C56" i="17"/>
  <c r="C28" i="17"/>
  <c r="C27" i="17"/>
  <c r="C42" i="17"/>
  <c r="C65" i="17"/>
  <c r="C53" i="17"/>
  <c r="C57" i="17"/>
  <c r="C13" i="17"/>
  <c r="E63" i="25"/>
  <c r="F62" i="25"/>
  <c r="N62" i="25"/>
  <c r="D9" i="17"/>
  <c r="D8" i="17"/>
  <c r="D7" i="17"/>
  <c r="D6" i="17"/>
  <c r="D11" i="17"/>
  <c r="D12" i="17"/>
  <c r="D10" i="17"/>
  <c r="D52" i="17"/>
  <c r="D64" i="17"/>
  <c r="D40" i="17"/>
  <c r="D17" i="17"/>
  <c r="D61" i="17"/>
  <c r="D32" i="17"/>
  <c r="D24" i="17"/>
  <c r="D55" i="17"/>
  <c r="D18" i="17"/>
  <c r="D47" i="17"/>
  <c r="D50" i="17"/>
  <c r="D48" i="17"/>
  <c r="D57" i="17"/>
  <c r="D49" i="17"/>
  <c r="D27" i="17"/>
  <c r="D53" i="17"/>
  <c r="D62" i="17"/>
  <c r="D43" i="17"/>
  <c r="D15" i="17"/>
  <c r="D25" i="17"/>
  <c r="D45" i="17"/>
  <c r="D16" i="17"/>
  <c r="D29" i="17"/>
  <c r="D37" i="17"/>
  <c r="D30" i="17"/>
  <c r="D26" i="17"/>
  <c r="D21" i="17"/>
  <c r="D65" i="17"/>
  <c r="D22" i="17"/>
  <c r="D51" i="17"/>
  <c r="D14" i="17"/>
  <c r="D35" i="17"/>
  <c r="D33" i="17"/>
  <c r="D19" i="17"/>
  <c r="D31" i="17"/>
  <c r="D63" i="17"/>
  <c r="D56" i="17"/>
  <c r="D58" i="17"/>
  <c r="D60" i="17"/>
  <c r="D44" i="17"/>
  <c r="D39" i="17"/>
  <c r="D28" i="17"/>
  <c r="D46" i="17"/>
  <c r="D42" i="17"/>
  <c r="D59" i="17"/>
  <c r="D34" i="17"/>
  <c r="D13" i="17"/>
  <c r="D23" i="17"/>
  <c r="D36" i="17"/>
  <c r="D54" i="17"/>
  <c r="D20" i="17"/>
  <c r="D38" i="17"/>
  <c r="D41" i="17"/>
  <c r="F63" i="25"/>
  <c r="N63" i="25"/>
  <c r="E64" i="25"/>
  <c r="E6" i="17"/>
  <c r="E65" i="25"/>
  <c r="F65" i="25"/>
  <c r="N65" i="25"/>
  <c r="F64" i="25"/>
  <c r="N64" i="25"/>
  <c r="BD9" i="17"/>
  <c r="BD8" i="17"/>
  <c r="BD7" i="17"/>
  <c r="BD6" i="17"/>
  <c r="BJ5" i="18"/>
  <c r="AX11" i="17"/>
  <c r="AZ11" i="17"/>
  <c r="BC11" i="17"/>
  <c r="BD11" i="17"/>
  <c r="AW11" i="17"/>
  <c r="BA11" i="17"/>
  <c r="AY11" i="17"/>
  <c r="AV11" i="17"/>
  <c r="BB11" i="17"/>
  <c r="BA12" i="17"/>
  <c r="BB12" i="17"/>
  <c r="AX12" i="17"/>
  <c r="BC12" i="17"/>
  <c r="AW12" i="17"/>
  <c r="AZ12" i="17"/>
  <c r="BD12" i="17"/>
  <c r="AV12" i="17"/>
  <c r="AY12" i="17"/>
  <c r="BC10" i="17"/>
  <c r="BB10" i="17"/>
  <c r="AV10" i="17"/>
  <c r="AW10" i="17"/>
  <c r="BD10" i="17"/>
  <c r="AY10" i="17"/>
  <c r="AZ10" i="17"/>
  <c r="AX10" i="17"/>
  <c r="BA10" i="17"/>
  <c r="AZ63" i="17"/>
  <c r="BA63" i="17"/>
  <c r="AW63" i="17"/>
  <c r="BB63" i="17"/>
  <c r="AX63" i="17"/>
  <c r="AY63" i="17"/>
  <c r="BC63" i="17"/>
  <c r="AV63" i="17"/>
  <c r="AX38" i="17"/>
  <c r="BD38" i="17"/>
  <c r="BB38" i="17"/>
  <c r="BC38" i="17"/>
  <c r="AV38" i="17"/>
  <c r="AW38" i="17"/>
  <c r="AY38" i="17"/>
  <c r="BA38" i="17"/>
  <c r="AZ38" i="17"/>
  <c r="BA46" i="17"/>
  <c r="AW46" i="17"/>
  <c r="AV46" i="17"/>
  <c r="BB46" i="17"/>
  <c r="AX46" i="17"/>
  <c r="AY46" i="17"/>
  <c r="AZ46" i="17"/>
  <c r="BC46" i="17"/>
  <c r="AW62" i="17"/>
  <c r="AV62" i="17"/>
  <c r="BA62" i="17"/>
  <c r="AY62" i="17"/>
  <c r="BB62" i="17"/>
  <c r="AX62" i="17"/>
  <c r="BC62" i="17"/>
  <c r="AZ62" i="17"/>
  <c r="AX43" i="17"/>
  <c r="AY43" i="17"/>
  <c r="AV43" i="17"/>
  <c r="AZ43" i="17"/>
  <c r="BA43" i="17"/>
  <c r="BB43" i="17"/>
  <c r="BC43" i="17"/>
  <c r="AW43" i="17"/>
  <c r="BC20" i="17"/>
  <c r="BD20" i="17"/>
  <c r="AV20" i="17"/>
  <c r="AW20" i="17"/>
  <c r="AX20" i="17"/>
  <c r="BB20" i="17"/>
  <c r="AZ20" i="17"/>
  <c r="AY20" i="17"/>
  <c r="BA20" i="17"/>
  <c r="AV39" i="17"/>
  <c r="AW39" i="17"/>
  <c r="AY39" i="17"/>
  <c r="AZ39" i="17"/>
  <c r="BA39" i="17"/>
  <c r="BB39" i="17"/>
  <c r="BD39" i="17"/>
  <c r="AX39" i="17"/>
  <c r="BC39" i="17"/>
  <c r="AX19" i="17"/>
  <c r="AW19" i="17"/>
  <c r="AY19" i="17"/>
  <c r="BD19" i="17"/>
  <c r="AZ19" i="17"/>
  <c r="BC19" i="17"/>
  <c r="BA19" i="17"/>
  <c r="AV19" i="17"/>
  <c r="BB19" i="17"/>
  <c r="AW47" i="17"/>
  <c r="AY47" i="17"/>
  <c r="AZ47" i="17"/>
  <c r="BA47" i="17"/>
  <c r="BB47" i="17"/>
  <c r="BC47" i="17"/>
  <c r="AX47" i="17"/>
  <c r="AV47" i="17"/>
  <c r="AW34" i="17"/>
  <c r="BD34" i="17"/>
  <c r="AY34" i="17"/>
  <c r="AX34" i="17"/>
  <c r="AV34" i="17"/>
  <c r="BA34" i="17"/>
  <c r="BB34" i="17"/>
  <c r="AZ34" i="17"/>
  <c r="BC34" i="17"/>
  <c r="AW40" i="17"/>
  <c r="AY40" i="17"/>
  <c r="AZ40" i="17"/>
  <c r="BD40" i="17"/>
  <c r="AX40" i="17"/>
  <c r="BA40" i="17"/>
  <c r="AV40" i="17"/>
  <c r="BB40" i="17"/>
  <c r="BC40" i="17"/>
  <c r="AX29" i="17"/>
  <c r="BA29" i="17"/>
  <c r="BB29" i="17"/>
  <c r="AY29" i="17"/>
  <c r="AZ29" i="17"/>
  <c r="AW29" i="17"/>
  <c r="BC29" i="17"/>
  <c r="BD29" i="17"/>
  <c r="AV29" i="17"/>
  <c r="BC55" i="17"/>
  <c r="AV55" i="17"/>
  <c r="BA55" i="17"/>
  <c r="AX55" i="17"/>
  <c r="AY55" i="17"/>
  <c r="AZ55" i="17"/>
  <c r="AW55" i="17"/>
  <c r="BB55" i="17"/>
  <c r="AW44" i="17"/>
  <c r="BB44" i="17"/>
  <c r="AV44" i="17"/>
  <c r="AZ44" i="17"/>
  <c r="BA44" i="17"/>
  <c r="AX44" i="17"/>
  <c r="AY44" i="17"/>
  <c r="BC44" i="17"/>
  <c r="AX41" i="17"/>
  <c r="AW41" i="17"/>
  <c r="AY41" i="17"/>
  <c r="AZ41" i="17"/>
  <c r="BA41" i="17"/>
  <c r="BB41" i="17"/>
  <c r="BD41" i="17"/>
  <c r="AV41" i="17"/>
  <c r="BC41" i="17"/>
  <c r="AX52" i="17"/>
  <c r="AY52" i="17"/>
  <c r="AZ52" i="17"/>
  <c r="BC52" i="17"/>
  <c r="BA52" i="17"/>
  <c r="AW52" i="17"/>
  <c r="BB52" i="17"/>
  <c r="AV52" i="17"/>
  <c r="AZ45" i="17"/>
  <c r="AW45" i="17"/>
  <c r="AX45" i="17"/>
  <c r="BA45" i="17"/>
  <c r="AV45" i="17"/>
  <c r="BB45" i="17"/>
  <c r="BC45" i="17"/>
  <c r="AY45" i="17"/>
  <c r="AW58" i="17"/>
  <c r="BA58" i="17"/>
  <c r="AV58" i="17"/>
  <c r="AY58" i="17"/>
  <c r="BB58" i="17"/>
  <c r="AX58" i="17"/>
  <c r="AZ58" i="17"/>
  <c r="BC58" i="17"/>
  <c r="BA16" i="17"/>
  <c r="BB16" i="17"/>
  <c r="AY16" i="17"/>
  <c r="AX16" i="17"/>
  <c r="AZ16" i="17"/>
  <c r="BC16" i="17"/>
  <c r="AV16" i="17"/>
  <c r="BD16" i="17"/>
  <c r="AW16" i="17"/>
  <c r="AY59" i="17"/>
  <c r="AZ59" i="17"/>
  <c r="AW59" i="17"/>
  <c r="AX59" i="17"/>
  <c r="AV59" i="17"/>
  <c r="BC59" i="17"/>
  <c r="BB59" i="17"/>
  <c r="BA59" i="17"/>
  <c r="BB60" i="17"/>
  <c r="AX60" i="17"/>
  <c r="BA60" i="17"/>
  <c r="BC60" i="17"/>
  <c r="AV60" i="17"/>
  <c r="AY60" i="17"/>
  <c r="AW60" i="17"/>
  <c r="AZ60" i="17"/>
  <c r="AZ49" i="17"/>
  <c r="BA49" i="17"/>
  <c r="AY49" i="17"/>
  <c r="AX49" i="17"/>
  <c r="BB49" i="17"/>
  <c r="BC49" i="17"/>
  <c r="AV49" i="17"/>
  <c r="AW49" i="17"/>
  <c r="BC31" i="17"/>
  <c r="AV31" i="17"/>
  <c r="BB31" i="17"/>
  <c r="BD31" i="17"/>
  <c r="AW31" i="17"/>
  <c r="AY31" i="17"/>
  <c r="AZ31" i="17"/>
  <c r="AX31" i="17"/>
  <c r="BA31" i="17"/>
  <c r="BD15" i="17"/>
  <c r="AV15" i="17"/>
  <c r="AW15" i="17"/>
  <c r="AZ15" i="17"/>
  <c r="AX15" i="17"/>
  <c r="AY15" i="17"/>
  <c r="BA15" i="17"/>
  <c r="BC15" i="17"/>
  <c r="BB15" i="17"/>
  <c r="BC24" i="17"/>
  <c r="BA24" i="17"/>
  <c r="AY24" i="17"/>
  <c r="BD24" i="17"/>
  <c r="AX24" i="17"/>
  <c r="AV24" i="17"/>
  <c r="AW24" i="17"/>
  <c r="AZ24" i="17"/>
  <c r="BB24" i="17"/>
  <c r="AZ65" i="17"/>
  <c r="AV65" i="17"/>
  <c r="BA65" i="17"/>
  <c r="AX65" i="17"/>
  <c r="AY65" i="17"/>
  <c r="BB65" i="17"/>
  <c r="BC65" i="17"/>
  <c r="AW65" i="17"/>
  <c r="AW48" i="17"/>
  <c r="AY48" i="17"/>
  <c r="AX48" i="17"/>
  <c r="AZ48" i="17"/>
  <c r="BA48" i="17"/>
  <c r="BC48" i="17"/>
  <c r="BB48" i="17"/>
  <c r="AV48" i="17"/>
  <c r="AV61" i="17"/>
  <c r="AZ61" i="17"/>
  <c r="AW61" i="17"/>
  <c r="BC61" i="17"/>
  <c r="BA61" i="17"/>
  <c r="AX61" i="17"/>
  <c r="AY61" i="17"/>
  <c r="BB61" i="17"/>
  <c r="AV42" i="17"/>
  <c r="AW42" i="17"/>
  <c r="BA42" i="17"/>
  <c r="AX42" i="17"/>
  <c r="AY42" i="17"/>
  <c r="BB42" i="17"/>
  <c r="BC42" i="17"/>
  <c r="AZ42" i="17"/>
  <c r="AV14" i="17"/>
  <c r="BC14" i="17"/>
  <c r="BB14" i="17"/>
  <c r="AZ14" i="17"/>
  <c r="AW14" i="17"/>
  <c r="BA14" i="17"/>
  <c r="BD14" i="17"/>
  <c r="AX14" i="17"/>
  <c r="AY14" i="17"/>
  <c r="AV18" i="17"/>
  <c r="BA18" i="17"/>
  <c r="AZ18" i="17"/>
  <c r="AW18" i="17"/>
  <c r="BD18" i="17"/>
  <c r="BB18" i="17"/>
  <c r="AX18" i="17"/>
  <c r="AY18" i="17"/>
  <c r="BC18" i="17"/>
  <c r="AX30" i="17"/>
  <c r="BA30" i="17"/>
  <c r="BB30" i="17"/>
  <c r="BD30" i="17"/>
  <c r="BC30" i="17"/>
  <c r="AZ30" i="17"/>
  <c r="AV30" i="17"/>
  <c r="AW30" i="17"/>
  <c r="AY30" i="17"/>
  <c r="AV54" i="17"/>
  <c r="BA54" i="17"/>
  <c r="AW54" i="17"/>
  <c r="AY54" i="17"/>
  <c r="AX54" i="17"/>
  <c r="BB54" i="17"/>
  <c r="AZ54" i="17"/>
  <c r="BC54" i="17"/>
  <c r="AX33" i="17"/>
  <c r="BA33" i="17"/>
  <c r="BD33" i="17"/>
  <c r="AV33" i="17"/>
  <c r="BB33" i="17"/>
  <c r="AW33" i="17"/>
  <c r="AY33" i="17"/>
  <c r="BC33" i="17"/>
  <c r="AZ33" i="17"/>
  <c r="AY36" i="17"/>
  <c r="AZ36" i="17"/>
  <c r="BA36" i="17"/>
  <c r="BB36" i="17"/>
  <c r="BC36" i="17"/>
  <c r="AX36" i="17"/>
  <c r="AV36" i="17"/>
  <c r="BD36" i="17"/>
  <c r="AW36" i="17"/>
  <c r="AZ64" i="17"/>
  <c r="AW64" i="17"/>
  <c r="AV64" i="17"/>
  <c r="BC64" i="17"/>
  <c r="BA64" i="17"/>
  <c r="AY64" i="17"/>
  <c r="AX64" i="17"/>
  <c r="BB64" i="17"/>
  <c r="AX51" i="17"/>
  <c r="AY51" i="17"/>
  <c r="AZ51" i="17"/>
  <c r="BA51" i="17"/>
  <c r="AV51" i="17"/>
  <c r="BB51" i="17"/>
  <c r="BC51" i="17"/>
  <c r="AW51" i="17"/>
  <c r="B32" i="18"/>
  <c r="B13" i="18"/>
  <c r="B58" i="18"/>
  <c r="B49" i="18"/>
  <c r="B28" i="18"/>
  <c r="B7" i="18"/>
  <c r="B55" i="18"/>
  <c r="B25" i="18"/>
  <c r="B17" i="18"/>
  <c r="B41" i="18"/>
  <c r="B12" i="18"/>
  <c r="B43" i="18"/>
  <c r="B19" i="18"/>
  <c r="B63" i="18"/>
  <c r="B14" i="18"/>
  <c r="B10" i="18"/>
  <c r="B39" i="18"/>
  <c r="B46" i="18"/>
  <c r="B21" i="18"/>
  <c r="B60" i="18"/>
  <c r="B26" i="18"/>
  <c r="B54" i="18"/>
  <c r="B53" i="18"/>
  <c r="B24" i="18"/>
  <c r="B31" i="18"/>
  <c r="B62" i="18"/>
  <c r="B48" i="18"/>
  <c r="B11" i="18"/>
  <c r="B33" i="18"/>
  <c r="B51" i="18"/>
  <c r="B6" i="18"/>
  <c r="B9" i="18"/>
  <c r="B16" i="18"/>
  <c r="B38" i="18"/>
  <c r="B30" i="18"/>
  <c r="B18" i="18"/>
  <c r="B36" i="18"/>
  <c r="B47" i="18"/>
  <c r="B5" i="18"/>
  <c r="B29" i="18"/>
  <c r="B23" i="18"/>
  <c r="B15" i="18"/>
  <c r="B52" i="18"/>
  <c r="B61" i="18"/>
  <c r="B27" i="18"/>
  <c r="B20" i="18"/>
  <c r="B35" i="18"/>
  <c r="B42" i="18"/>
  <c r="B64" i="18"/>
  <c r="B56" i="18"/>
  <c r="B8" i="18"/>
  <c r="B45" i="18"/>
  <c r="B34" i="18"/>
  <c r="B22" i="18"/>
  <c r="B59" i="18"/>
  <c r="B44" i="18"/>
  <c r="B50" i="18"/>
  <c r="B37" i="18"/>
  <c r="B57" i="18"/>
  <c r="B40" i="18"/>
  <c r="E7" i="17"/>
  <c r="BA50" i="17"/>
  <c r="AV50" i="17"/>
  <c r="AW50" i="17"/>
  <c r="AY50" i="17"/>
  <c r="BB50" i="17"/>
  <c r="AX50" i="17"/>
  <c r="AZ50" i="17"/>
  <c r="BC50" i="17"/>
  <c r="AY17" i="17"/>
  <c r="BB17" i="17"/>
  <c r="BC17" i="17"/>
  <c r="BA17" i="17"/>
  <c r="AZ17" i="17"/>
  <c r="AV17" i="17"/>
  <c r="AW17" i="17"/>
  <c r="BD17" i="17"/>
  <c r="AX17" i="17"/>
  <c r="AZ53" i="17"/>
  <c r="AW53" i="17"/>
  <c r="BA53" i="17"/>
  <c r="BB53" i="17"/>
  <c r="BC53" i="17"/>
  <c r="AV53" i="17"/>
  <c r="AY53" i="17"/>
  <c r="AX53" i="17"/>
  <c r="AZ35" i="17"/>
  <c r="AX35" i="17"/>
  <c r="BA35" i="17"/>
  <c r="BB35" i="17"/>
  <c r="BD35" i="17"/>
  <c r="BC35" i="17"/>
  <c r="AV35" i="17"/>
  <c r="AY35" i="17"/>
  <c r="AW35" i="17"/>
  <c r="BC23" i="17"/>
  <c r="BD23" i="17"/>
  <c r="AV23" i="17"/>
  <c r="AY23" i="17"/>
  <c r="BA23" i="17"/>
  <c r="AW23" i="17"/>
  <c r="AZ23" i="17"/>
  <c r="AX23" i="17"/>
  <c r="BB23" i="17"/>
  <c r="BC13" i="17"/>
  <c r="AY13" i="17"/>
  <c r="BB13" i="17"/>
  <c r="BD13" i="17"/>
  <c r="AW13" i="17"/>
  <c r="BA13" i="17"/>
  <c r="AX13" i="17"/>
  <c r="AZ13" i="17"/>
  <c r="AV13" i="17"/>
  <c r="AV57" i="17"/>
  <c r="BA57" i="17"/>
  <c r="AY57" i="17"/>
  <c r="AW57" i="17"/>
  <c r="AX57" i="17"/>
  <c r="AZ57" i="17"/>
  <c r="BB57" i="17"/>
  <c r="BC57" i="17"/>
  <c r="BC22" i="17"/>
  <c r="AW22" i="17"/>
  <c r="AX22" i="17"/>
  <c r="BD22" i="17"/>
  <c r="AV22" i="17"/>
  <c r="BB22" i="17"/>
  <c r="BA22" i="17"/>
  <c r="AY22" i="17"/>
  <c r="AZ22" i="17"/>
  <c r="AV21" i="17"/>
  <c r="AY21" i="17"/>
  <c r="AZ21" i="17"/>
  <c r="BB21" i="17"/>
  <c r="BC21" i="17"/>
  <c r="AW21" i="17"/>
  <c r="AX21" i="17"/>
  <c r="BA21" i="17"/>
  <c r="BD21" i="17"/>
  <c r="AV56" i="17"/>
  <c r="BB56" i="17"/>
  <c r="AW56" i="17"/>
  <c r="AX56" i="17"/>
  <c r="AY56" i="17"/>
  <c r="BA56" i="17"/>
  <c r="AZ56" i="17"/>
  <c r="BC56" i="17"/>
  <c r="BB26" i="17"/>
  <c r="AV26" i="17"/>
  <c r="AW26" i="17"/>
  <c r="AY26" i="17"/>
  <c r="BD26" i="17"/>
  <c r="AX26" i="17"/>
  <c r="BC26" i="17"/>
  <c r="AZ26" i="17"/>
  <c r="BA26" i="17"/>
  <c r="AX32" i="17"/>
  <c r="AZ32" i="17"/>
  <c r="BA32" i="17"/>
  <c r="BB32" i="17"/>
  <c r="BC32" i="17"/>
  <c r="AV32" i="17"/>
  <c r="AW32" i="17"/>
  <c r="BD32" i="17"/>
  <c r="AY32" i="17"/>
  <c r="AV28" i="17"/>
  <c r="BD28" i="17"/>
  <c r="AW28" i="17"/>
  <c r="BA28" i="17"/>
  <c r="BB28" i="17"/>
  <c r="AZ28" i="17"/>
  <c r="AX28" i="17"/>
  <c r="BC28" i="17"/>
  <c r="AY28" i="17"/>
  <c r="F6" i="17"/>
  <c r="BC27" i="17"/>
  <c r="AV27" i="17"/>
  <c r="BD27" i="17"/>
  <c r="AZ27" i="17"/>
  <c r="AW27" i="17"/>
  <c r="BA27" i="17"/>
  <c r="AX27" i="17"/>
  <c r="BB27" i="17"/>
  <c r="AY27" i="17"/>
  <c r="AY25" i="17"/>
  <c r="AX25" i="17"/>
  <c r="AV25" i="17"/>
  <c r="AW25" i="17"/>
  <c r="AZ25" i="17"/>
  <c r="BD25" i="17"/>
  <c r="BA25" i="17"/>
  <c r="BB25" i="17"/>
  <c r="BC25" i="17"/>
  <c r="BB37" i="17"/>
  <c r="BD37" i="17"/>
  <c r="BC37" i="17"/>
  <c r="AV37" i="17"/>
  <c r="AW37" i="17"/>
  <c r="AY37" i="17"/>
  <c r="AZ37" i="17"/>
  <c r="AX37" i="17"/>
  <c r="BA37" i="17"/>
  <c r="D37" i="18"/>
  <c r="C37" i="18"/>
  <c r="C38" i="18"/>
  <c r="D38" i="18"/>
  <c r="C55" i="18"/>
  <c r="D55" i="18"/>
  <c r="D58" i="18"/>
  <c r="C58" i="18"/>
  <c r="D60" i="18"/>
  <c r="C60" i="18"/>
  <c r="C56" i="18"/>
  <c r="D56" i="18"/>
  <c r="D41" i="18"/>
  <c r="C41" i="18"/>
  <c r="D42" i="18"/>
  <c r="C42" i="18"/>
  <c r="C29" i="18"/>
  <c r="D29" i="18"/>
  <c r="D33" i="18"/>
  <c r="C33" i="18"/>
  <c r="D59" i="18"/>
  <c r="C59" i="18"/>
  <c r="D53" i="18"/>
  <c r="C53" i="18"/>
  <c r="C45" i="18"/>
  <c r="D45" i="18"/>
  <c r="D43" i="18"/>
  <c r="C43" i="18"/>
  <c r="E8" i="17"/>
  <c r="D23" i="18"/>
  <c r="C23" i="18"/>
  <c r="D48" i="18"/>
  <c r="C48" i="18"/>
  <c r="C52" i="18"/>
  <c r="D52" i="18"/>
  <c r="C34" i="18"/>
  <c r="D34" i="18"/>
  <c r="D24" i="18"/>
  <c r="C24" i="18"/>
  <c r="C32" i="18"/>
  <c r="D32" i="18"/>
  <c r="D64" i="18"/>
  <c r="C64" i="18"/>
  <c r="D35" i="18"/>
  <c r="C35" i="18"/>
  <c r="D51" i="18"/>
  <c r="C51" i="18"/>
  <c r="C44" i="18"/>
  <c r="D44" i="18"/>
  <c r="C46" i="18"/>
  <c r="D46" i="18"/>
  <c r="F7" i="17"/>
  <c r="C49" i="18"/>
  <c r="D49" i="18"/>
  <c r="D39" i="18"/>
  <c r="C39" i="18"/>
  <c r="D26" i="18"/>
  <c r="C26" i="18"/>
  <c r="D50" i="18"/>
  <c r="C50" i="18"/>
  <c r="D30" i="18"/>
  <c r="C30" i="18"/>
  <c r="D62" i="18"/>
  <c r="C62" i="18"/>
  <c r="D40" i="18"/>
  <c r="C40" i="18"/>
  <c r="C36" i="18"/>
  <c r="D36" i="18"/>
  <c r="D57" i="18"/>
  <c r="C57" i="18"/>
  <c r="C54" i="18"/>
  <c r="D54" i="18"/>
  <c r="D25" i="18"/>
  <c r="C25" i="18"/>
  <c r="D31" i="18"/>
  <c r="C31" i="18"/>
  <c r="D47" i="18"/>
  <c r="C47" i="18"/>
  <c r="D61" i="18"/>
  <c r="C61" i="18"/>
  <c r="D27" i="18"/>
  <c r="C27" i="18"/>
  <c r="D28" i="18"/>
  <c r="C28" i="18"/>
  <c r="D63" i="18"/>
  <c r="C63" i="18"/>
  <c r="E9" i="17"/>
  <c r="F9" i="16"/>
  <c r="F8" i="17"/>
  <c r="R9" i="16"/>
  <c r="F9" i="17"/>
  <c r="E10" i="17"/>
  <c r="F10" i="16"/>
  <c r="E11" i="17"/>
  <c r="R10" i="16"/>
  <c r="F10" i="17"/>
  <c r="F11" i="17"/>
  <c r="E12" i="17"/>
  <c r="E13" i="17"/>
  <c r="F12" i="17"/>
  <c r="F13" i="17"/>
  <c r="F14" i="16"/>
  <c r="E14" i="17"/>
  <c r="F15" i="16"/>
  <c r="E15" i="17"/>
  <c r="R14" i="16"/>
  <c r="F14" i="17"/>
  <c r="R15" i="16"/>
  <c r="F15" i="17"/>
  <c r="E16" i="17"/>
  <c r="F16" i="16"/>
  <c r="R16" i="16"/>
  <c r="F16" i="17"/>
  <c r="E17" i="17"/>
  <c r="F17" i="16"/>
  <c r="F18" i="16"/>
  <c r="E18" i="17"/>
  <c r="R17" i="16"/>
  <c r="F17" i="17"/>
  <c r="F19" i="16"/>
  <c r="E19" i="17"/>
  <c r="R18" i="16"/>
  <c r="F18" i="17"/>
  <c r="E20" i="17"/>
  <c r="F20" i="16"/>
  <c r="R19" i="16"/>
  <c r="F19" i="17"/>
  <c r="R20" i="16"/>
  <c r="F20" i="17"/>
  <c r="F21" i="16"/>
  <c r="E21" i="17"/>
  <c r="R21" i="16"/>
  <c r="F21" i="17"/>
  <c r="F22" i="16"/>
  <c r="E22" i="17"/>
  <c r="E23" i="17"/>
  <c r="F23" i="16"/>
  <c r="R22" i="16"/>
  <c r="F22" i="17"/>
  <c r="E24" i="17"/>
  <c r="F24" i="16"/>
  <c r="R23" i="16"/>
  <c r="F23" i="17"/>
  <c r="R24" i="16"/>
  <c r="F24" i="17"/>
  <c r="F25" i="16"/>
  <c r="E25" i="17"/>
  <c r="R25" i="16"/>
  <c r="F25" i="17"/>
  <c r="F26" i="16"/>
  <c r="E26" i="17"/>
  <c r="R26" i="16"/>
  <c r="F26" i="17"/>
  <c r="F27" i="16"/>
  <c r="E27" i="17"/>
  <c r="F28" i="16"/>
  <c r="E28" i="17"/>
  <c r="R27" i="16"/>
  <c r="F27" i="17"/>
  <c r="E29" i="17"/>
  <c r="F29" i="16"/>
  <c r="R28" i="16"/>
  <c r="F28" i="17"/>
  <c r="F30" i="16"/>
  <c r="E30" i="17"/>
  <c r="R29" i="16"/>
  <c r="F29" i="17"/>
  <c r="E31" i="17"/>
  <c r="F31" i="16"/>
  <c r="R30" i="16"/>
  <c r="F30" i="17"/>
  <c r="F32" i="16"/>
  <c r="E32" i="17"/>
  <c r="R31" i="16"/>
  <c r="F31" i="17"/>
  <c r="F33" i="16"/>
  <c r="E33" i="17"/>
  <c r="R32" i="16"/>
  <c r="F32" i="17"/>
  <c r="R33" i="16"/>
  <c r="F33" i="17"/>
  <c r="F34" i="16"/>
  <c r="E34" i="17"/>
  <c r="R34" i="16"/>
  <c r="F34" i="17"/>
  <c r="E35" i="17"/>
  <c r="F35" i="16"/>
  <c r="R35" i="16"/>
  <c r="F35" i="17"/>
  <c r="E36" i="17"/>
  <c r="F36" i="16"/>
  <c r="R36" i="16"/>
  <c r="F36" i="17"/>
  <c r="E37" i="17"/>
  <c r="F37" i="16"/>
  <c r="R37" i="16"/>
  <c r="F37" i="17"/>
  <c r="F38" i="16"/>
  <c r="E38" i="17"/>
  <c r="F39" i="16"/>
  <c r="E39" i="17"/>
  <c r="R38" i="16"/>
  <c r="F38" i="17"/>
  <c r="F39" i="17"/>
  <c r="R39" i="16"/>
  <c r="F40" i="16"/>
  <c r="E40" i="17"/>
  <c r="R40" i="16"/>
  <c r="F40" i="17"/>
  <c r="F41" i="16"/>
  <c r="E41" i="17"/>
  <c r="R41" i="16"/>
  <c r="F41" i="17"/>
  <c r="F42" i="16"/>
  <c r="E42" i="17"/>
  <c r="F43" i="16"/>
  <c r="E43" i="17"/>
  <c r="R42" i="16"/>
  <c r="F42" i="17"/>
  <c r="E44" i="17"/>
  <c r="F44" i="16"/>
  <c r="R43" i="16"/>
  <c r="F43" i="17"/>
  <c r="E45" i="17"/>
  <c r="F45" i="16"/>
  <c r="R44" i="16"/>
  <c r="F44" i="17"/>
  <c r="R45" i="16"/>
  <c r="F45" i="17"/>
  <c r="E46" i="17"/>
  <c r="E47" i="17"/>
  <c r="F46" i="17"/>
  <c r="F47" i="17"/>
  <c r="E48" i="17"/>
  <c r="D6" i="18"/>
  <c r="D7" i="18"/>
  <c r="D8" i="18"/>
  <c r="D9" i="18"/>
  <c r="C6" i="18"/>
  <c r="C7" i="18"/>
  <c r="C8" i="18"/>
  <c r="C9" i="18"/>
  <c r="F48" i="17"/>
  <c r="E49" i="17"/>
  <c r="F49" i="17"/>
  <c r="E50" i="17"/>
  <c r="F50" i="17"/>
  <c r="E51" i="17"/>
  <c r="C10" i="18"/>
  <c r="D10" i="18"/>
  <c r="E52" i="17"/>
  <c r="F51" i="17"/>
  <c r="E53" i="17"/>
  <c r="E54" i="16"/>
  <c r="F52" i="17"/>
  <c r="F53" i="17"/>
  <c r="F54" i="16"/>
  <c r="E55" i="16"/>
  <c r="E54" i="17"/>
  <c r="R54" i="16"/>
  <c r="F54" i="17"/>
  <c r="E56" i="16"/>
  <c r="E55" i="17"/>
  <c r="F55" i="16"/>
  <c r="F56" i="16"/>
  <c r="E57" i="16"/>
  <c r="E56" i="17"/>
  <c r="R55" i="16"/>
  <c r="F55" i="17"/>
  <c r="E57" i="17"/>
  <c r="E58" i="16"/>
  <c r="F57" i="16"/>
  <c r="R56" i="16"/>
  <c r="F56" i="17"/>
  <c r="R57" i="16"/>
  <c r="F57" i="17"/>
  <c r="F58" i="16"/>
  <c r="E59" i="16"/>
  <c r="E58" i="17"/>
  <c r="E60" i="16"/>
  <c r="F59" i="16"/>
  <c r="E59" i="17"/>
  <c r="R58" i="16"/>
  <c r="F58" i="17"/>
  <c r="R59" i="16"/>
  <c r="F59" i="17"/>
  <c r="E60" i="17"/>
  <c r="F60" i="16"/>
  <c r="E61" i="16"/>
  <c r="E62" i="16"/>
  <c r="F61" i="16"/>
  <c r="E61" i="17"/>
  <c r="R60" i="16"/>
  <c r="F60" i="17"/>
  <c r="R61" i="16"/>
  <c r="F61" i="17"/>
  <c r="F62" i="16"/>
  <c r="E62" i="17"/>
  <c r="E63" i="16"/>
  <c r="R62" i="16"/>
  <c r="F62" i="17"/>
  <c r="F63" i="16"/>
  <c r="E63" i="17"/>
  <c r="E64" i="16"/>
  <c r="D11" i="18"/>
  <c r="D12" i="18"/>
  <c r="C11" i="18"/>
  <c r="C12" i="18"/>
  <c r="R63" i="16"/>
  <c r="F63" i="17"/>
  <c r="E65" i="16"/>
  <c r="E64" i="17"/>
  <c r="F64" i="16"/>
  <c r="F65" i="16"/>
  <c r="E65" i="17"/>
  <c r="C13" i="18"/>
  <c r="C14" i="18"/>
  <c r="C15" i="18"/>
  <c r="C16" i="18"/>
  <c r="C17" i="18"/>
  <c r="C18" i="18"/>
  <c r="C19" i="18"/>
  <c r="C20" i="18"/>
  <c r="C21" i="18"/>
  <c r="C22" i="18"/>
  <c r="D13" i="18"/>
  <c r="D14" i="18"/>
  <c r="D15" i="18"/>
  <c r="D16" i="18"/>
  <c r="D17" i="18"/>
  <c r="D18" i="18"/>
  <c r="D19" i="18"/>
  <c r="D20" i="18"/>
  <c r="D21" i="18"/>
  <c r="D22" i="18"/>
  <c r="R64" i="16"/>
  <c r="F64" i="17"/>
  <c r="F65" i="17"/>
  <c r="R65" i="16"/>
  <c r="BG38" i="18"/>
  <c r="BG42" i="18"/>
  <c r="BG7" i="18"/>
  <c r="BG35" i="18"/>
  <c r="BG25" i="18"/>
  <c r="BG22" i="18"/>
  <c r="BG23" i="18"/>
  <c r="BG53" i="18"/>
  <c r="BG17" i="18"/>
  <c r="BG48" i="18"/>
  <c r="BG52" i="18"/>
  <c r="BG24" i="18"/>
  <c r="BG51" i="18"/>
  <c r="BG45" i="18"/>
  <c r="BG30" i="18"/>
  <c r="BG10" i="18"/>
  <c r="BG6" i="18"/>
  <c r="BG8" i="18"/>
  <c r="BG20" i="18"/>
  <c r="BG49" i="18"/>
  <c r="BG33" i="18"/>
  <c r="BG43" i="18"/>
  <c r="BG15" i="18"/>
  <c r="BG11" i="18"/>
  <c r="BG16" i="18"/>
  <c r="BG46" i="18"/>
  <c r="BG41" i="18"/>
  <c r="BG36" i="18"/>
  <c r="BG28" i="18"/>
  <c r="BG40" i="18"/>
  <c r="BG18" i="18"/>
  <c r="BG27" i="18"/>
  <c r="BG31" i="18"/>
  <c r="BG26" i="18"/>
  <c r="BG44" i="18"/>
  <c r="BG37" i="18"/>
  <c r="BG32" i="18"/>
  <c r="BG50" i="18"/>
  <c r="BG21" i="18"/>
  <c r="BG12" i="18"/>
  <c r="BG9" i="18"/>
  <c r="BG14" i="18"/>
  <c r="BG47" i="18"/>
  <c r="BG13" i="18"/>
  <c r="BG34" i="18"/>
  <c r="BG19" i="18"/>
  <c r="BG39" i="18"/>
  <c r="BG29" i="18"/>
  <c r="BG63" i="18"/>
  <c r="BG60" i="18"/>
  <c r="BG54" i="18"/>
  <c r="BG64" i="18"/>
  <c r="BG55" i="18"/>
  <c r="BG57" i="18"/>
  <c r="BG61" i="18"/>
  <c r="BG56" i="18"/>
  <c r="BG62" i="18"/>
  <c r="BG58" i="18"/>
  <c r="BG59"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複数棟の番号を記入をする場合、3棟までは各枠内に1,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H4" authorId="0" shapeId="0" xr:uid="{E99126A3-701B-4ED6-AAEF-0D922EDB169D}">
      <text>
        <r>
          <rPr>
            <sz val="12"/>
            <color indexed="81"/>
            <rFont val="ＭＳ Ｐゴシック"/>
            <family val="3"/>
            <charset val="128"/>
            <scheme val="minor"/>
          </rPr>
          <t>１件の工事届で２棟以上のとき、一連番号を記入する。
※「9」以上は「9」とする扱いから、「連番」とする扱いに変更</t>
        </r>
      </text>
    </comment>
    <comment ref="I4" authorId="0" shapeId="0" xr:uid="{B92D332A-ED81-4817-B0D5-CDF9CE588041}">
      <text>
        <r>
          <rPr>
            <sz val="12"/>
            <color indexed="81"/>
            <rFont val="ＭＳ Ｐゴシック"/>
            <family val="3"/>
            <charset val="128"/>
          </rPr>
          <t>１棟の中に利用関係が異なる住宅があるとき一連番号を記入する</t>
        </r>
      </text>
    </comment>
    <comment ref="J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K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L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M4" authorId="0" shapeId="0" xr:uid="{785B7F90-765E-44C1-9577-CE485C4ACABD}">
      <text>
        <r>
          <rPr>
            <sz val="12"/>
            <color indexed="81"/>
            <rFont val="MS P ゴシック"/>
            <family val="3"/>
            <charset val="128"/>
          </rPr>
          <t xml:space="preserve">１．新築
２．増築
３．改築
</t>
        </r>
      </text>
    </comment>
    <comment ref="P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Q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X4" authorId="0" shapeId="0" xr:uid="{3C955726-F220-4557-A0D7-6CAA5BAB11F3}">
      <text>
        <r>
          <rPr>
            <sz val="12"/>
            <color indexed="81"/>
            <rFont val="MS P ゴシック"/>
            <family val="3"/>
            <charset val="128"/>
          </rPr>
          <t>１．新設
２．その他</t>
        </r>
      </text>
    </comment>
    <comment ref="Y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Z4" authorId="0" shapeId="0" xr:uid="{A17CD01C-5000-47D0-B96D-AE5F3FC014BB}">
      <text>
        <r>
          <rPr>
            <sz val="12"/>
            <color indexed="81"/>
            <rFont val="ＭＳ Ｐゴシック"/>
            <family val="3"/>
            <charset val="128"/>
            <scheme val="minor"/>
          </rPr>
          <t>１．在来工法
２．プレハブ工法
３．枠組壁工法</t>
        </r>
      </text>
    </comment>
    <comment ref="AA4" authorId="0" shapeId="0" xr:uid="{EB5EC7C2-97A9-4827-BEBB-52C025B13460}">
      <text>
        <r>
          <rPr>
            <sz val="12"/>
            <color indexed="81"/>
            <rFont val="ＭＳ Ｐゴシック"/>
            <family val="3"/>
            <charset val="128"/>
            <scheme val="minor"/>
          </rPr>
          <t>１．専用住宅
２．併用住宅
３．その他の住宅</t>
        </r>
      </text>
    </comment>
    <comment ref="AB4" authorId="0" shapeId="0" xr:uid="{AFEE8BA4-3C89-4CF1-8D76-6750153B3CEC}">
      <text>
        <r>
          <rPr>
            <sz val="12"/>
            <color indexed="81"/>
            <rFont val="ＭＳ Ｐゴシック"/>
            <family val="3"/>
            <charset val="128"/>
            <scheme val="minor"/>
          </rPr>
          <t>１．一戸建住宅
２．長屋建住宅
３．共同住宅</t>
        </r>
      </text>
    </comment>
    <comment ref="AC4" authorId="0" shapeId="0" xr:uid="{738AF0CE-FA8F-44B3-840A-BC83626CDEA3}">
      <text>
        <r>
          <rPr>
            <sz val="12"/>
            <color indexed="81"/>
            <rFont val="ＭＳ Ｐゴシック"/>
            <family val="3"/>
            <charset val="128"/>
            <scheme val="minor"/>
          </rPr>
          <t>１．持家
２．貸家
３．給与住宅　
４．分譲住宅</t>
        </r>
      </text>
    </comment>
    <comment ref="AG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<sst xmlns="http://schemas.openxmlformats.org/spreadsheetml/2006/main" count="10731" uniqueCount="3399">
  <si>
    <t>第四十号様式（第八条関係）（Ａ４）</t>
    <phoneticPr fontId="2"/>
  </si>
  <si>
    <t>建築基準法第15条第１項の規定による</t>
    <phoneticPr fontId="2"/>
  </si>
  <si>
    <t>（第一面）</t>
    <rPh sb="1" eb="2">
      <t>ダイ</t>
    </rPh>
    <rPh sb="2" eb="4">
      <t>イチメン</t>
    </rPh>
    <phoneticPr fontId="2"/>
  </si>
  <si>
    <t>日</t>
    <rPh sb="0" eb="1">
      <t>ニチ</t>
    </rPh>
    <phoneticPr fontId="2"/>
  </si>
  <si>
    <t>月</t>
    <rPh sb="0" eb="1">
      <t>ツキ</t>
    </rPh>
    <phoneticPr fontId="2"/>
  </si>
  <si>
    <t>年</t>
    <rPh sb="0" eb="1">
      <t>ネン</t>
    </rPh>
    <phoneticPr fontId="2"/>
  </si>
  <si>
    <t>知事　様</t>
    <rPh sb="0" eb="2">
      <t>チジ</t>
    </rPh>
    <rPh sb="3" eb="4">
      <t>サマ</t>
    </rPh>
    <phoneticPr fontId="2"/>
  </si>
  <si>
    <t>　　建築主</t>
    <rPh sb="2" eb="5">
      <t>ケンチクヌシ</t>
    </rPh>
    <phoneticPr fontId="2"/>
  </si>
  <si>
    <t>氏名</t>
    <rPh sb="0" eb="2">
      <t>シメイ</t>
    </rPh>
    <phoneticPr fontId="2"/>
  </si>
  <si>
    <t>郵便番号</t>
    <rPh sb="0" eb="2">
      <t>ユウビン</t>
    </rPh>
    <rPh sb="2" eb="4">
      <t>バンゴウ</t>
    </rPh>
    <phoneticPr fontId="2"/>
  </si>
  <si>
    <t>住所</t>
    <rPh sb="0" eb="2">
      <t>ジュウショ</t>
    </rPh>
    <phoneticPr fontId="2"/>
  </si>
  <si>
    <t>電話番号</t>
    <rPh sb="0" eb="2">
      <t>デンワ</t>
    </rPh>
    <rPh sb="2" eb="4">
      <t>バンゴウ</t>
    </rPh>
    <phoneticPr fontId="2"/>
  </si>
  <si>
    <t>　　建築確認</t>
    <rPh sb="2" eb="4">
      <t>ケンチク</t>
    </rPh>
    <rPh sb="4" eb="6">
      <t>カクニン</t>
    </rPh>
    <phoneticPr fontId="2"/>
  </si>
  <si>
    <t>確認済証番号</t>
    <rPh sb="0" eb="2">
      <t>カクニン</t>
    </rPh>
    <rPh sb="2" eb="3">
      <t>ス</t>
    </rPh>
    <rPh sb="3" eb="4">
      <t>ショウ</t>
    </rPh>
    <rPh sb="4" eb="6">
      <t>バンゴウ</t>
    </rPh>
    <phoneticPr fontId="2"/>
  </si>
  <si>
    <t>確認済証交付年月日</t>
    <rPh sb="0" eb="2">
      <t>カクニン</t>
    </rPh>
    <rPh sb="2" eb="3">
      <t>ス</t>
    </rPh>
    <rPh sb="3" eb="4">
      <t>ショウ</t>
    </rPh>
    <rPh sb="4" eb="6">
      <t>コウフ</t>
    </rPh>
    <rPh sb="6" eb="9">
      <t>ネンガッピ</t>
    </rPh>
    <phoneticPr fontId="2"/>
  </si>
  <si>
    <t>確認済証交付者</t>
    <rPh sb="0" eb="2">
      <t>カクニン</t>
    </rPh>
    <rPh sb="2" eb="3">
      <t>ス</t>
    </rPh>
    <rPh sb="3" eb="4">
      <t>ショウ</t>
    </rPh>
    <rPh sb="4" eb="7">
      <t>コウフシャ</t>
    </rPh>
    <phoneticPr fontId="2"/>
  </si>
  <si>
    <t>第</t>
    <rPh sb="0" eb="1">
      <t>ダイ</t>
    </rPh>
    <phoneticPr fontId="2"/>
  </si>
  <si>
    <t>号</t>
    <rPh sb="0" eb="1">
      <t>ゴウ</t>
    </rPh>
    <phoneticPr fontId="2"/>
  </si>
  <si>
    <t>年</t>
    <rPh sb="0" eb="1">
      <t>ネン</t>
    </rPh>
    <phoneticPr fontId="2"/>
  </si>
  <si>
    <t>月</t>
    <rPh sb="0" eb="1">
      <t>ツキ</t>
    </rPh>
    <phoneticPr fontId="2"/>
  </si>
  <si>
    <t>日</t>
    <rPh sb="0" eb="1">
      <t>ニチ</t>
    </rPh>
    <phoneticPr fontId="2"/>
  </si>
  <si>
    <t>　　除却工事施工者</t>
    <rPh sb="2" eb="4">
      <t>ジョキャク</t>
    </rPh>
    <rPh sb="4" eb="6">
      <t>コウジ</t>
    </rPh>
    <rPh sb="6" eb="9">
      <t>セコウシャ</t>
    </rPh>
    <phoneticPr fontId="2"/>
  </si>
  <si>
    <t xml:space="preserve"> 　※受付経由機関記載欄</t>
    <phoneticPr fontId="2"/>
  </si>
  <si>
    <t>【１．着工及び工事完了の予定期日】</t>
    <phoneticPr fontId="2"/>
  </si>
  <si>
    <t>【２．建築主】</t>
    <phoneticPr fontId="2"/>
  </si>
  <si>
    <t>(1)国</t>
    <rPh sb="3" eb="4">
      <t>クニ</t>
    </rPh>
    <phoneticPr fontId="2"/>
  </si>
  <si>
    <t>(2)都道府県</t>
    <rPh sb="3" eb="7">
      <t>トドウフケン</t>
    </rPh>
    <phoneticPr fontId="2"/>
  </si>
  <si>
    <t>(3)市区町村</t>
    <rPh sb="3" eb="7">
      <t>シクチョウソン</t>
    </rPh>
    <phoneticPr fontId="2"/>
  </si>
  <si>
    <t>(4)会社</t>
    <rPh sb="3" eb="5">
      <t>カイシャ</t>
    </rPh>
    <phoneticPr fontId="2"/>
  </si>
  <si>
    <t>(5)会社でない団体</t>
    <rPh sb="3" eb="5">
      <t>カイシャ</t>
    </rPh>
    <rPh sb="8" eb="10">
      <t>ダンタイ</t>
    </rPh>
    <phoneticPr fontId="2"/>
  </si>
  <si>
    <t>(1)1,000万円以下</t>
    <phoneticPr fontId="2"/>
  </si>
  <si>
    <t>(2)1,000万円超～3,000万円以下</t>
    <phoneticPr fontId="2"/>
  </si>
  <si>
    <t>(3)3,000万円超～1億円以下</t>
    <phoneticPr fontId="2"/>
  </si>
  <si>
    <t>(4)1億円超～10億円以下</t>
    <phoneticPr fontId="2"/>
  </si>
  <si>
    <t>(5)10億円超</t>
    <phoneticPr fontId="2"/>
  </si>
  <si>
    <t>【３．敷地の位置】</t>
    <phoneticPr fontId="2"/>
  </si>
  <si>
    <t>(1)市街化区域</t>
    <phoneticPr fontId="2"/>
  </si>
  <si>
    <t>(2)市街化調整区域</t>
    <phoneticPr fontId="2"/>
  </si>
  <si>
    <t>(3)区域区分非設定都市計画区域</t>
    <phoneticPr fontId="2"/>
  </si>
  <si>
    <t>(4)準都市計画区域</t>
    <phoneticPr fontId="2"/>
  </si>
  <si>
    <t>(5)都市計画区域及び準都市計画区域外</t>
    <phoneticPr fontId="2"/>
  </si>
  <si>
    <t>【４．工事種別】</t>
    <phoneticPr fontId="2"/>
  </si>
  <si>
    <t>(1)新築</t>
    <rPh sb="3" eb="5">
      <t>シンチク</t>
    </rPh>
    <phoneticPr fontId="2"/>
  </si>
  <si>
    <t>(2)増築</t>
    <rPh sb="3" eb="5">
      <t>ゾウチク</t>
    </rPh>
    <phoneticPr fontId="2"/>
  </si>
  <si>
    <t>(3)改築</t>
    <rPh sb="3" eb="5">
      <t>カイチク</t>
    </rPh>
    <phoneticPr fontId="2"/>
  </si>
  <si>
    <t>(4)移転</t>
    <rPh sb="3" eb="5">
      <t>イテン</t>
    </rPh>
    <phoneticPr fontId="2"/>
  </si>
  <si>
    <t>月間</t>
    <rPh sb="0" eb="1">
      <t>ツキ</t>
    </rPh>
    <rPh sb="1" eb="2">
      <t>アイダ</t>
    </rPh>
    <phoneticPr fontId="2"/>
  </si>
  <si>
    <t>㎡</t>
    <phoneticPr fontId="2"/>
  </si>
  <si>
    <t>万円</t>
    <rPh sb="0" eb="2">
      <t>マンエン</t>
    </rPh>
    <phoneticPr fontId="2"/>
  </si>
  <si>
    <t>(1)木造</t>
    <phoneticPr fontId="2"/>
  </si>
  <si>
    <t>（第三面）</t>
    <phoneticPr fontId="2"/>
  </si>
  <si>
    <t>【１．住宅部分の概要】</t>
    <phoneticPr fontId="2"/>
  </si>
  <si>
    <t>(1)新設</t>
    <phoneticPr fontId="2"/>
  </si>
  <si>
    <t>(2)その他</t>
    <phoneticPr fontId="2"/>
  </si>
  <si>
    <t>(1)民間資金住宅</t>
    <phoneticPr fontId="2"/>
  </si>
  <si>
    <t>(2)公営住宅</t>
    <phoneticPr fontId="2"/>
  </si>
  <si>
    <t>(3)住宅金融支援機構住宅</t>
    <phoneticPr fontId="2"/>
  </si>
  <si>
    <t>(4)都市再生機構住宅</t>
    <phoneticPr fontId="2"/>
  </si>
  <si>
    <t>(5)その他</t>
    <phoneticPr fontId="2"/>
  </si>
  <si>
    <t>(1)在来工法</t>
    <phoneticPr fontId="2"/>
  </si>
  <si>
    <t>(2)プレハブ工法</t>
    <phoneticPr fontId="2"/>
  </si>
  <si>
    <t>(3)枠組壁工法</t>
    <phoneticPr fontId="2"/>
  </si>
  <si>
    <t>(1)専用住宅</t>
    <phoneticPr fontId="2"/>
  </si>
  <si>
    <t>(2)併用住宅</t>
    <phoneticPr fontId="2"/>
  </si>
  <si>
    <t>(3)その他の住宅</t>
    <phoneticPr fontId="2"/>
  </si>
  <si>
    <t>(1)一戸建住宅</t>
    <phoneticPr fontId="2"/>
  </si>
  <si>
    <t>(2)長屋建住宅</t>
    <phoneticPr fontId="2"/>
  </si>
  <si>
    <t>(3)共同住宅</t>
    <phoneticPr fontId="2"/>
  </si>
  <si>
    <t>(1)持家　</t>
    <phoneticPr fontId="2"/>
  </si>
  <si>
    <t>(2)貸家　　</t>
    <phoneticPr fontId="2"/>
  </si>
  <si>
    <t>(3)給与住宅</t>
    <phoneticPr fontId="2"/>
  </si>
  <si>
    <t>(4)分譲住宅</t>
    <phoneticPr fontId="2"/>
  </si>
  <si>
    <t>戸</t>
    <rPh sb="0" eb="1">
      <t>コ</t>
    </rPh>
    <phoneticPr fontId="2"/>
  </si>
  <si>
    <t>(1)老朽して危険があるため</t>
    <phoneticPr fontId="2"/>
  </si>
  <si>
    <t>(1)持家</t>
    <phoneticPr fontId="2"/>
  </si>
  <si>
    <t>(2)貸家</t>
    <phoneticPr fontId="2"/>
  </si>
  <si>
    <t>農林水産業</t>
    <phoneticPr fontId="2"/>
  </si>
  <si>
    <t>製造業</t>
    <phoneticPr fontId="2"/>
  </si>
  <si>
    <t>電気・ガス・熱供給・水道業</t>
    <phoneticPr fontId="2"/>
  </si>
  <si>
    <t>情報通信業</t>
    <phoneticPr fontId="2"/>
  </si>
  <si>
    <t>運輸業</t>
    <phoneticPr fontId="2"/>
  </si>
  <si>
    <t>卸売業、小売業</t>
    <phoneticPr fontId="2"/>
  </si>
  <si>
    <t>金融業、保険業</t>
    <phoneticPr fontId="2"/>
  </si>
  <si>
    <t>不動産業</t>
    <phoneticPr fontId="2"/>
  </si>
  <si>
    <t>宿泊業、飲食サービス業</t>
    <phoneticPr fontId="2"/>
  </si>
  <si>
    <t>教育、学習支援業</t>
    <phoneticPr fontId="2"/>
  </si>
  <si>
    <t>医療、福祉</t>
    <phoneticPr fontId="2"/>
  </si>
  <si>
    <t>その他のサービス業</t>
    <phoneticPr fontId="2"/>
  </si>
  <si>
    <t>(6)個人</t>
    <rPh sb="3" eb="5">
      <t>コジン</t>
    </rPh>
    <phoneticPr fontId="2"/>
  </si>
  <si>
    <t>No</t>
    <phoneticPr fontId="2"/>
  </si>
  <si>
    <t>値有無</t>
    <rPh sb="0" eb="1">
      <t>アタイ</t>
    </rPh>
    <rPh sb="1" eb="3">
      <t>ウム</t>
    </rPh>
    <phoneticPr fontId="4"/>
  </si>
  <si>
    <t>値有の場合カウントアップ</t>
    <rPh sb="0" eb="1">
      <t>アタイ</t>
    </rPh>
    <rPh sb="1" eb="2">
      <t>アリ</t>
    </rPh>
    <rPh sb="3" eb="5">
      <t>バアイ</t>
    </rPh>
    <phoneticPr fontId="4"/>
  </si>
  <si>
    <t>sityouson-code</t>
  </si>
  <si>
    <t>ken-name</t>
  </si>
  <si>
    <t>sityouson-name3</t>
  </si>
  <si>
    <t>北海道</t>
  </si>
  <si>
    <t>札幌市中央区</t>
    <phoneticPr fontId="8"/>
  </si>
  <si>
    <t>札幌市北区</t>
    <phoneticPr fontId="8"/>
  </si>
  <si>
    <t>札幌市東区</t>
    <phoneticPr fontId="8"/>
  </si>
  <si>
    <t>札幌市白石区</t>
    <phoneticPr fontId="8"/>
  </si>
  <si>
    <t>札幌市豊平区</t>
    <phoneticPr fontId="8"/>
  </si>
  <si>
    <t>札幌市南区</t>
    <phoneticPr fontId="8"/>
  </si>
  <si>
    <t>札幌市西区</t>
    <phoneticPr fontId="8"/>
  </si>
  <si>
    <t>札幌市厚別区</t>
    <phoneticPr fontId="8"/>
  </si>
  <si>
    <t>札幌市手稲区</t>
    <phoneticPr fontId="8"/>
  </si>
  <si>
    <t>札幌市清田区</t>
    <phoneticPr fontId="8"/>
  </si>
  <si>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</si>
  <si>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</si>
  <si>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</si>
  <si>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</si>
  <si>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</si>
  <si>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</si>
  <si>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</si>
  <si>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</si>
  <si>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</si>
  <si>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</si>
  <si>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</si>
  <si>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</si>
  <si>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</si>
  <si>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</si>
  <si>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</si>
  <si>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</si>
  <si>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</si>
  <si>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</si>
  <si>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</si>
  <si>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</si>
  <si>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</si>
  <si>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</si>
  <si>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</si>
  <si>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</si>
  <si>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</si>
  <si>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</si>
  <si>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</si>
  <si>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</si>
  <si>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</si>
  <si>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</si>
  <si>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</si>
  <si>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</si>
  <si>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</si>
  <si>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</si>
  <si>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</si>
  <si>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</si>
  <si>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</si>
  <si>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</si>
  <si>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</si>
  <si>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</si>
  <si>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</si>
  <si>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</si>
  <si>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</si>
  <si>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</si>
  <si>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</si>
  <si>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</si>
  <si>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</si>
  <si>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</si>
  <si>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</si>
  <si>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</si>
  <si>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</si>
  <si>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</si>
  <si>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</si>
  <si>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</si>
  <si>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</si>
  <si>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</si>
  <si>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</si>
  <si>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</si>
  <si>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</si>
  <si>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</si>
  <si>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</si>
  <si>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</si>
  <si>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</si>
  <si>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</si>
  <si>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</si>
  <si>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</si>
  <si>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</si>
  <si>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</si>
  <si>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</si>
  <si>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</si>
  <si>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</si>
  <si>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</si>
  <si>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</si>
  <si>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</si>
  <si>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</si>
  <si>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</si>
  <si>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</si>
  <si>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</si>
  <si>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</si>
  <si>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</si>
  <si>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</si>
  <si>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</si>
  <si>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</si>
  <si>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</si>
  <si>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</si>
  <si>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</si>
  <si>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</si>
  <si>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</si>
  <si>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</si>
  <si>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</si>
  <si>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</si>
  <si>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</si>
  <si>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</si>
  <si>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</si>
  <si>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</si>
  <si>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</si>
  <si>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</si>
  <si>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</si>
  <si>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</si>
  <si>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</si>
  <si>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</si>
  <si>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</si>
  <si>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</si>
  <si>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</si>
  <si>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</si>
  <si>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</si>
  <si>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</si>
  <si>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</si>
  <si>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</si>
  <si>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</si>
  <si>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</si>
  <si>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</si>
  <si>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</si>
  <si>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</si>
  <si>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</si>
  <si>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</si>
  <si>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</si>
  <si>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</si>
  <si>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</si>
  <si>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</si>
  <si>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</si>
  <si>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</si>
  <si>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</si>
  <si>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</si>
  <si>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</si>
  <si>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</si>
  <si>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</si>
  <si>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</si>
  <si>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</si>
  <si>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</si>
  <si>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</si>
  <si>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</si>
  <si>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</si>
  <si>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</si>
  <si>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</si>
  <si>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</si>
  <si>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</si>
  <si>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</si>
  <si>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</si>
  <si>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</si>
  <si>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</si>
  <si>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</si>
  <si>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</si>
  <si>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</si>
  <si>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</si>
  <si>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</si>
  <si>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</si>
  <si>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</si>
  <si>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</si>
  <si>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</si>
  <si>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</si>
  <si>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</si>
  <si>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</si>
  <si>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</si>
  <si>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</si>
  <si>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</si>
  <si>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</si>
  <si>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</si>
  <si>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</si>
  <si>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</si>
  <si>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</si>
  <si>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</si>
  <si>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</si>
  <si>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</si>
  <si>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</si>
  <si>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</si>
  <si>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</si>
  <si>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</si>
  <si>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</si>
  <si>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</si>
  <si>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</si>
  <si>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</si>
  <si>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</si>
  <si>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</si>
  <si>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</si>
  <si>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</si>
  <si>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</si>
  <si>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</si>
  <si>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</si>
  <si>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</si>
  <si>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</si>
  <si>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</si>
  <si>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</si>
  <si>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</si>
  <si>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</si>
  <si>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</si>
  <si>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</si>
  <si>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</si>
  <si>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</si>
  <si>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</si>
  <si>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</si>
  <si>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</si>
  <si>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</si>
  <si>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</si>
  <si>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</si>
  <si>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</si>
  <si>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</si>
  <si>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</si>
  <si>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</si>
  <si>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</si>
  <si>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</si>
  <si>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</si>
  <si>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</si>
  <si>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</si>
  <si>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</si>
  <si>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</si>
  <si>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</si>
  <si>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</si>
  <si>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</si>
  <si>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</si>
  <si>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</si>
  <si>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</si>
  <si>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</si>
  <si>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</si>
  <si>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</si>
  <si>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</si>
  <si>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</si>
  <si>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</si>
  <si>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</si>
  <si>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</si>
  <si>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</si>
  <si>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</si>
  <si>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</si>
  <si>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</si>
  <si>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</si>
  <si>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</si>
  <si>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</si>
  <si>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</si>
  <si>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</si>
  <si>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</si>
  <si>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</si>
  <si>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</si>
  <si>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</si>
  <si>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</si>
  <si>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</si>
  <si>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</si>
  <si>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</si>
  <si>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</si>
  <si>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</si>
  <si>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</si>
  <si>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</si>
  <si>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</si>
  <si>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</si>
  <si>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</si>
  <si>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</si>
  <si>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</si>
  <si>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</si>
  <si>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</si>
  <si>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</si>
  <si>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</si>
  <si>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</si>
  <si>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</si>
  <si>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</si>
  <si>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</si>
  <si>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</si>
  <si>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</si>
  <si>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</si>
  <si>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</si>
  <si>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8"/>
  </si>
  <si>
    <t>仙台市宮城野区</t>
    <phoneticPr fontId="8"/>
  </si>
  <si>
    <t>仙台市若林区</t>
    <phoneticPr fontId="8"/>
  </si>
  <si>
    <t>仙台市太白区</t>
    <phoneticPr fontId="8"/>
  </si>
  <si>
    <t>仙台市泉区</t>
    <phoneticPr fontId="8"/>
  </si>
  <si>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</si>
  <si>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</si>
  <si>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</si>
  <si>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</si>
  <si>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</si>
  <si>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</si>
  <si>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</si>
  <si>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</si>
  <si>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</si>
  <si>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</si>
  <si>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</si>
  <si>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</si>
  <si>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</si>
  <si>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</si>
  <si>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</si>
  <si>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</si>
  <si>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</si>
  <si>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</si>
  <si>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</si>
  <si>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</si>
  <si>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</si>
  <si>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</si>
  <si>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</si>
  <si>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</si>
  <si>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</si>
  <si>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</si>
  <si>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</si>
  <si>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</si>
  <si>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</si>
  <si>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</si>
  <si>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</si>
  <si>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</si>
  <si>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</si>
  <si>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</si>
  <si>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</si>
  <si>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</si>
  <si>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</si>
  <si>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</si>
  <si>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</si>
  <si>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</si>
  <si>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</si>
  <si>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</si>
  <si>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</si>
  <si>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</si>
  <si>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</si>
  <si>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</si>
  <si>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</si>
  <si>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</si>
  <si>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</si>
  <si>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</si>
  <si>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</si>
  <si>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</si>
  <si>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</si>
  <si>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</si>
  <si>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</si>
  <si>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</si>
  <si>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</si>
  <si>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</si>
  <si>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</si>
  <si>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</si>
  <si>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</si>
  <si>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</si>
  <si>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</si>
  <si>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</si>
  <si>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</si>
  <si>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</si>
  <si>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</si>
  <si>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</si>
  <si>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</si>
  <si>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</si>
  <si>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</si>
  <si>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</si>
  <si>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</si>
  <si>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</si>
  <si>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</si>
  <si>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</si>
  <si>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</si>
  <si>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</si>
  <si>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</si>
  <si>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</si>
  <si>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</si>
  <si>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</si>
  <si>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</si>
  <si>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</si>
  <si>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</si>
  <si>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</si>
  <si>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</si>
  <si>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</si>
  <si>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</si>
  <si>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</si>
  <si>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</si>
  <si>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</si>
  <si>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</si>
  <si>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</si>
  <si>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</si>
  <si>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</si>
  <si>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</si>
  <si>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</si>
  <si>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</si>
  <si>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</si>
  <si>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</si>
  <si>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</si>
  <si>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</si>
  <si>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</si>
  <si>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</si>
  <si>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</si>
  <si>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</si>
  <si>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</si>
  <si>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</si>
  <si>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</si>
  <si>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</si>
  <si>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</si>
  <si>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</si>
  <si>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</si>
  <si>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</si>
  <si>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</si>
  <si>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</si>
  <si>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</si>
  <si>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</si>
  <si>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</si>
  <si>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</si>
  <si>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</si>
  <si>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</si>
  <si>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</si>
  <si>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</si>
  <si>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</si>
  <si>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</si>
  <si>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</si>
  <si>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</si>
  <si>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</si>
  <si>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</si>
  <si>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</si>
  <si>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</si>
  <si>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</si>
  <si>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</si>
  <si>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</si>
  <si>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</si>
  <si>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</si>
  <si>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</si>
  <si>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</si>
  <si>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</si>
  <si>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</si>
  <si>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</si>
  <si>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</si>
  <si>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</si>
  <si>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</si>
  <si>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</si>
  <si>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</si>
  <si>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</si>
  <si>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</si>
  <si>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</si>
  <si>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</si>
  <si>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</si>
  <si>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</si>
  <si>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</si>
  <si>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</si>
  <si>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</si>
  <si>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</si>
  <si>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</si>
  <si>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</si>
  <si>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</si>
  <si>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</si>
  <si>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</si>
  <si>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</si>
  <si>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</si>
  <si>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</si>
  <si>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</si>
  <si>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</si>
  <si>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</si>
  <si>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</si>
  <si>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</si>
  <si>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</si>
  <si>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</si>
  <si>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</si>
  <si>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</si>
  <si>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</si>
  <si>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</si>
  <si>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</si>
  <si>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</si>
  <si>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</si>
  <si>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</si>
  <si>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</si>
  <si>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</si>
  <si>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</si>
  <si>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</si>
  <si>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</si>
  <si>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</si>
  <si>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</si>
  <si>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</si>
  <si>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</si>
  <si>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</si>
  <si>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</si>
  <si>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</si>
  <si>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</si>
  <si>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</si>
  <si>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</si>
  <si>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</si>
  <si>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</si>
  <si>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</si>
  <si>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</si>
  <si>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</si>
  <si>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</si>
  <si>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</si>
  <si>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</si>
  <si>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</si>
  <si>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</si>
  <si>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</si>
  <si>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</si>
  <si>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</si>
  <si>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</si>
  <si>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</si>
  <si>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</si>
  <si>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</si>
  <si>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</si>
  <si>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</si>
  <si>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</si>
  <si>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</si>
  <si>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</si>
  <si>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</si>
  <si>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</si>
  <si>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</si>
  <si>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</si>
  <si>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</si>
  <si>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</si>
  <si>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</si>
  <si>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</si>
  <si>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</si>
  <si>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</si>
  <si>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</si>
  <si>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</si>
  <si>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</si>
  <si>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</si>
  <si>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</si>
  <si>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</si>
  <si>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</si>
  <si>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</si>
  <si>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</si>
  <si>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</si>
  <si>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</si>
  <si>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</si>
  <si>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</si>
  <si>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</si>
  <si>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</si>
  <si>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</si>
  <si>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</si>
  <si>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</si>
  <si>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</si>
  <si>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</si>
  <si>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</si>
  <si>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</si>
  <si>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</si>
  <si>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</si>
  <si>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</si>
  <si>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</si>
  <si>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</si>
  <si>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</si>
  <si>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</si>
  <si>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</si>
  <si>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</si>
  <si>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</si>
  <si>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</si>
  <si>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8"/>
  </si>
  <si>
    <t>さいたま市北区</t>
    <phoneticPr fontId="8"/>
  </si>
  <si>
    <t>さいたま市大宮区</t>
    <phoneticPr fontId="8"/>
  </si>
  <si>
    <t>さいたま市見沼区</t>
    <phoneticPr fontId="8"/>
  </si>
  <si>
    <t>さいたま市中央区</t>
    <phoneticPr fontId="8"/>
  </si>
  <si>
    <t>さいたま市桜区</t>
    <phoneticPr fontId="8"/>
  </si>
  <si>
    <t>さいたま市浦和区</t>
    <phoneticPr fontId="8"/>
  </si>
  <si>
    <t>さいたま市南区</t>
    <phoneticPr fontId="8"/>
  </si>
  <si>
    <t>さいたま市緑区</t>
    <phoneticPr fontId="8"/>
  </si>
  <si>
    <t>さいたま市岩槻区</t>
    <phoneticPr fontId="8"/>
  </si>
  <si>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</si>
  <si>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</si>
  <si>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</si>
  <si>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</si>
  <si>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</si>
  <si>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</si>
  <si>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</si>
  <si>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</si>
  <si>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</si>
  <si>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</si>
  <si>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</si>
  <si>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</si>
  <si>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</si>
  <si>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</si>
  <si>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</si>
  <si>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</si>
  <si>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</si>
  <si>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</si>
  <si>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</si>
  <si>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</si>
  <si>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</si>
  <si>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</si>
  <si>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</si>
  <si>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</si>
  <si>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</si>
  <si>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</si>
  <si>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</si>
  <si>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</si>
  <si>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</si>
  <si>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</si>
  <si>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</si>
  <si>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</si>
  <si>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</si>
  <si>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</si>
  <si>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</si>
  <si>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</si>
  <si>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</si>
  <si>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</si>
  <si>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</si>
  <si>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</si>
  <si>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</si>
  <si>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</si>
  <si>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</si>
  <si>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</si>
  <si>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</si>
  <si>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</si>
  <si>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</si>
  <si>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</si>
  <si>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</si>
  <si>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</si>
  <si>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</si>
  <si>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</si>
  <si>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</si>
  <si>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</si>
  <si>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</si>
  <si>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</si>
  <si>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</si>
  <si>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</si>
  <si>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</si>
  <si>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</si>
  <si>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</si>
  <si>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</si>
  <si>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8"/>
  </si>
  <si>
    <t>千葉市花見川区</t>
    <phoneticPr fontId="8"/>
  </si>
  <si>
    <t>千葉市稲毛区</t>
    <phoneticPr fontId="8"/>
  </si>
  <si>
    <t>千葉市若葉区</t>
    <phoneticPr fontId="8"/>
  </si>
  <si>
    <t>千葉市緑区</t>
    <phoneticPr fontId="8"/>
  </si>
  <si>
    <t>千葉市美浜区</t>
    <phoneticPr fontId="8"/>
  </si>
  <si>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</si>
  <si>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</si>
  <si>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</si>
  <si>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</si>
  <si>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</si>
  <si>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</si>
  <si>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</si>
  <si>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</si>
  <si>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</si>
  <si>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</si>
  <si>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</si>
  <si>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</si>
  <si>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</si>
  <si>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</si>
  <si>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</si>
  <si>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</si>
  <si>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</si>
  <si>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</si>
  <si>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</si>
  <si>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</si>
  <si>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</si>
  <si>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</si>
  <si>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</si>
  <si>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</si>
  <si>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</si>
  <si>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</si>
  <si>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</si>
  <si>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</si>
  <si>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</si>
  <si>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</si>
  <si>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</si>
  <si>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</si>
  <si>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</si>
  <si>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</si>
  <si>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</si>
  <si>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</si>
  <si>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</si>
  <si>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</si>
  <si>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</si>
  <si>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</si>
  <si>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</si>
  <si>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</si>
  <si>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</si>
  <si>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</si>
  <si>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</si>
  <si>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</si>
  <si>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</si>
  <si>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</si>
  <si>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</si>
  <si>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</si>
  <si>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</si>
  <si>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</si>
  <si>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</si>
  <si>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</si>
  <si>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</si>
  <si>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</si>
  <si>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</si>
  <si>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</si>
  <si>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</si>
  <si>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</si>
  <si>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</si>
  <si>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</si>
  <si>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</si>
  <si>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</si>
  <si>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</si>
  <si>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</si>
  <si>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</si>
  <si>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</si>
  <si>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</si>
  <si>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</si>
  <si>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</si>
  <si>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</si>
  <si>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</si>
  <si>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</si>
  <si>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</si>
  <si>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</si>
  <si>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</si>
  <si>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</si>
  <si>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</si>
  <si>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</si>
  <si>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</si>
  <si>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</si>
  <si>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</si>
  <si>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</si>
  <si>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</si>
  <si>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</si>
  <si>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</si>
  <si>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</si>
  <si>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</si>
  <si>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</si>
  <si>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</si>
  <si>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</si>
  <si>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</si>
  <si>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</si>
  <si>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</si>
  <si>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</si>
  <si>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</si>
  <si>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</si>
  <si>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</si>
  <si>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</si>
  <si>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</si>
  <si>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</si>
  <si>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</si>
  <si>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</si>
  <si>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</si>
  <si>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</si>
  <si>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</si>
  <si>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</si>
  <si>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</si>
  <si>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</si>
  <si>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</si>
  <si>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</si>
  <si>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</si>
  <si>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</si>
  <si>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</si>
  <si>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</si>
  <si>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</si>
  <si>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8"/>
  </si>
  <si>
    <t>横浜市神奈川区</t>
    <phoneticPr fontId="8"/>
  </si>
  <si>
    <t>横浜市西区</t>
    <phoneticPr fontId="8"/>
  </si>
  <si>
    <t>横浜市中区</t>
    <phoneticPr fontId="8"/>
  </si>
  <si>
    <t>横浜市南区</t>
    <phoneticPr fontId="8"/>
  </si>
  <si>
    <t>横浜市保土ケ谷区</t>
    <phoneticPr fontId="8"/>
  </si>
  <si>
    <t>横浜市磯子区</t>
    <phoneticPr fontId="8"/>
  </si>
  <si>
    <t>横浜市金沢区</t>
    <phoneticPr fontId="8"/>
  </si>
  <si>
    <t>横浜市港北区</t>
    <phoneticPr fontId="8"/>
  </si>
  <si>
    <t>横浜市戸塚区</t>
    <phoneticPr fontId="8"/>
  </si>
  <si>
    <t>横浜市港南区</t>
    <phoneticPr fontId="8"/>
  </si>
  <si>
    <t>横浜市旭区</t>
    <phoneticPr fontId="8"/>
  </si>
  <si>
    <t>横浜市緑区</t>
    <phoneticPr fontId="8"/>
  </si>
  <si>
    <t>横浜市瀬谷区</t>
    <phoneticPr fontId="8"/>
  </si>
  <si>
    <t>横浜市栄区</t>
    <phoneticPr fontId="8"/>
  </si>
  <si>
    <t>横浜市泉区</t>
    <phoneticPr fontId="8"/>
  </si>
  <si>
    <t>横浜市青葉区</t>
    <phoneticPr fontId="8"/>
  </si>
  <si>
    <t>横浜市都筑区</t>
    <phoneticPr fontId="8"/>
  </si>
  <si>
    <t>川崎市川崎区</t>
    <phoneticPr fontId="8"/>
  </si>
  <si>
    <t>川崎市幸区</t>
    <phoneticPr fontId="8"/>
  </si>
  <si>
    <t>川崎市中原区</t>
    <phoneticPr fontId="8"/>
  </si>
  <si>
    <t>川崎市高津区</t>
    <phoneticPr fontId="8"/>
  </si>
  <si>
    <t>川崎市多摩区</t>
    <phoneticPr fontId="8"/>
  </si>
  <si>
    <t>川崎市宮前区</t>
    <phoneticPr fontId="8"/>
  </si>
  <si>
    <t>川崎市麻生区</t>
    <phoneticPr fontId="8"/>
  </si>
  <si>
    <t>相模原市緑区</t>
    <phoneticPr fontId="8"/>
  </si>
  <si>
    <t>相模原市中央区</t>
    <phoneticPr fontId="8"/>
  </si>
  <si>
    <t>相模原市南区</t>
    <phoneticPr fontId="8"/>
  </si>
  <si>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</si>
  <si>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</si>
  <si>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</si>
  <si>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</si>
  <si>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</si>
  <si>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</si>
  <si>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</si>
  <si>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</si>
  <si>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</si>
  <si>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</si>
  <si>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</si>
  <si>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</si>
  <si>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</si>
  <si>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</si>
  <si>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</si>
  <si>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</si>
  <si>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</si>
  <si>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</si>
  <si>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</si>
  <si>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</si>
  <si>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</si>
  <si>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</si>
  <si>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</si>
  <si>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</si>
  <si>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</si>
  <si>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</si>
  <si>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</si>
  <si>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</si>
  <si>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</si>
  <si>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</si>
  <si>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</si>
  <si>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8"/>
  </si>
  <si>
    <t>新潟市東区</t>
    <phoneticPr fontId="8"/>
  </si>
  <si>
    <t>新潟市中央区</t>
    <phoneticPr fontId="8"/>
  </si>
  <si>
    <t>新潟市江南区</t>
    <phoneticPr fontId="8"/>
  </si>
  <si>
    <t>新潟市秋葉区</t>
    <phoneticPr fontId="8"/>
  </si>
  <si>
    <t>新潟市南区</t>
    <phoneticPr fontId="8"/>
  </si>
  <si>
    <t>新潟市西区</t>
    <phoneticPr fontId="8"/>
  </si>
  <si>
    <t>新潟市西蒲区</t>
    <phoneticPr fontId="8"/>
  </si>
  <si>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</si>
  <si>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</si>
  <si>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</si>
  <si>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</si>
  <si>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</si>
  <si>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</si>
  <si>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</si>
  <si>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</si>
  <si>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</si>
  <si>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</si>
  <si>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</si>
  <si>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</si>
  <si>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</si>
  <si>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</si>
  <si>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</si>
  <si>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</si>
  <si>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</si>
  <si>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</si>
  <si>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</si>
  <si>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</si>
  <si>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</si>
  <si>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</si>
  <si>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</si>
  <si>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</si>
  <si>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</si>
  <si>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</si>
  <si>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</si>
  <si>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</si>
  <si>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</si>
  <si>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</si>
  <si>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</si>
  <si>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</si>
  <si>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</si>
  <si>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</si>
  <si>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</si>
  <si>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</si>
  <si>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</si>
  <si>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</si>
  <si>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</si>
  <si>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</si>
  <si>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</si>
  <si>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</si>
  <si>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</si>
  <si>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</si>
  <si>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</si>
  <si>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</si>
  <si>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</si>
  <si>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</si>
  <si>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</si>
  <si>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</si>
  <si>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</si>
  <si>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</si>
  <si>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</si>
  <si>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</si>
  <si>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</si>
  <si>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</si>
  <si>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</si>
  <si>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</si>
  <si>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</si>
  <si>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</si>
  <si>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</si>
  <si>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</si>
  <si>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</si>
  <si>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</si>
  <si>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</si>
  <si>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</si>
  <si>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</si>
  <si>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</si>
  <si>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</si>
  <si>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</si>
  <si>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</si>
  <si>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</si>
  <si>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</si>
  <si>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</si>
  <si>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</si>
  <si>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</si>
  <si>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</si>
  <si>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</si>
  <si>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</si>
  <si>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</si>
  <si>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</si>
  <si>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</si>
  <si>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</si>
  <si>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</si>
  <si>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</si>
  <si>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</si>
  <si>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</si>
  <si>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</si>
  <si>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</si>
  <si>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</si>
  <si>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</si>
  <si>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</si>
  <si>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</si>
  <si>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</si>
  <si>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</si>
  <si>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</si>
  <si>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</si>
  <si>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</si>
  <si>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</si>
  <si>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</si>
  <si>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</si>
  <si>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</si>
  <si>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</si>
  <si>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</si>
  <si>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</si>
  <si>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</si>
  <si>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</si>
  <si>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</si>
  <si>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</si>
  <si>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</si>
  <si>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</si>
  <si>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</si>
  <si>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</si>
  <si>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</si>
  <si>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</si>
  <si>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</si>
  <si>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</si>
  <si>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</si>
  <si>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</si>
  <si>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</si>
  <si>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</si>
  <si>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</si>
  <si>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</si>
  <si>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</si>
  <si>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</si>
  <si>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</si>
  <si>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</si>
  <si>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</si>
  <si>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</si>
  <si>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</si>
  <si>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</si>
  <si>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</si>
  <si>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</si>
  <si>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</si>
  <si>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</si>
  <si>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</si>
  <si>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</si>
  <si>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</si>
  <si>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</si>
  <si>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</si>
  <si>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</si>
  <si>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</si>
  <si>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</si>
  <si>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</si>
  <si>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</si>
  <si>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</si>
  <si>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</si>
  <si>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</si>
  <si>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</si>
  <si>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</si>
  <si>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</si>
  <si>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</si>
  <si>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</si>
  <si>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</si>
  <si>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</si>
  <si>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</si>
  <si>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</si>
  <si>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</si>
  <si>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</si>
  <si>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</si>
  <si>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</si>
  <si>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</si>
  <si>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</si>
  <si>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</si>
  <si>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</si>
  <si>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</si>
  <si>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</si>
  <si>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</si>
  <si>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</si>
  <si>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</si>
  <si>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</si>
  <si>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</si>
  <si>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</si>
  <si>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</si>
  <si>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</si>
  <si>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</si>
  <si>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</si>
  <si>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</si>
  <si>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</si>
  <si>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</si>
  <si>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</si>
  <si>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</si>
  <si>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</si>
  <si>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</si>
  <si>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</si>
  <si>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</si>
  <si>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</si>
  <si>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</si>
  <si>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</si>
  <si>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</si>
  <si>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</si>
  <si>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</si>
  <si>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</si>
  <si>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</si>
  <si>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</si>
  <si>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</si>
  <si>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</si>
  <si>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</si>
  <si>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</si>
  <si>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</si>
  <si>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</si>
  <si>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</si>
  <si>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</si>
  <si>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</si>
  <si>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</si>
  <si>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</si>
  <si>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</si>
  <si>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</si>
  <si>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</si>
  <si>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</si>
  <si>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</si>
  <si>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</si>
  <si>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</si>
  <si>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</si>
  <si>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</si>
  <si>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</si>
  <si>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</si>
  <si>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</si>
  <si>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</si>
  <si>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</si>
  <si>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</si>
  <si>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</si>
  <si>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</si>
  <si>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</si>
  <si>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</si>
  <si>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</si>
  <si>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8"/>
  </si>
  <si>
    <t>静岡市駿河区</t>
    <phoneticPr fontId="8"/>
  </si>
  <si>
    <t>静岡市清水区</t>
    <phoneticPr fontId="8"/>
  </si>
  <si>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</si>
  <si>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</si>
  <si>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</si>
  <si>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</si>
  <si>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</si>
  <si>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</si>
  <si>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</si>
  <si>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</si>
  <si>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</si>
  <si>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</si>
  <si>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</si>
  <si>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</si>
  <si>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</si>
  <si>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</si>
  <si>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</si>
  <si>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</si>
  <si>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</si>
  <si>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</si>
  <si>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</si>
  <si>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</si>
  <si>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</si>
  <si>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</si>
  <si>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</si>
  <si>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</si>
  <si>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</si>
  <si>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</si>
  <si>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</si>
  <si>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</si>
  <si>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</si>
  <si>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</si>
  <si>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</si>
  <si>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</si>
  <si>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8"/>
  </si>
  <si>
    <t>名古屋市東区</t>
    <phoneticPr fontId="8"/>
  </si>
  <si>
    <t>名古屋市北区</t>
    <phoneticPr fontId="8"/>
  </si>
  <si>
    <t>名古屋市西区</t>
    <phoneticPr fontId="8"/>
  </si>
  <si>
    <t>名古屋市中村区</t>
    <phoneticPr fontId="8"/>
  </si>
  <si>
    <t>名古屋市中区</t>
    <phoneticPr fontId="8"/>
  </si>
  <si>
    <t>名古屋市昭和区</t>
    <phoneticPr fontId="8"/>
  </si>
  <si>
    <t>名古屋市瑞穂区</t>
    <phoneticPr fontId="8"/>
  </si>
  <si>
    <t>名古屋市熱田区</t>
    <phoneticPr fontId="8"/>
  </si>
  <si>
    <t>名古屋市中川区</t>
    <phoneticPr fontId="8"/>
  </si>
  <si>
    <t>名古屋市港区</t>
    <phoneticPr fontId="8"/>
  </si>
  <si>
    <t>名古屋市南区</t>
    <phoneticPr fontId="8"/>
  </si>
  <si>
    <t>名古屋市守山区</t>
    <phoneticPr fontId="8"/>
  </si>
  <si>
    <t>名古屋市緑区</t>
    <phoneticPr fontId="8"/>
  </si>
  <si>
    <t>名古屋市名東区</t>
    <phoneticPr fontId="8"/>
  </si>
  <si>
    <t>名古屋市天白区</t>
    <phoneticPr fontId="8"/>
  </si>
  <si>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</si>
  <si>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</si>
  <si>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</si>
  <si>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</si>
  <si>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</si>
  <si>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</si>
  <si>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</si>
  <si>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</si>
  <si>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</si>
  <si>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</si>
  <si>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</si>
  <si>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</si>
  <si>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</si>
  <si>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</si>
  <si>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</si>
  <si>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</si>
  <si>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</si>
  <si>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</si>
  <si>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</si>
  <si>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</si>
  <si>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</si>
  <si>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</si>
  <si>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</si>
  <si>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</si>
  <si>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</si>
  <si>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</si>
  <si>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</si>
  <si>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</si>
  <si>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</si>
  <si>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</si>
  <si>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</si>
  <si>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</si>
  <si>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</si>
  <si>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</si>
  <si>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</si>
  <si>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</si>
  <si>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</si>
  <si>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</si>
  <si>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</si>
  <si>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</si>
  <si>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</si>
  <si>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</si>
  <si>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</si>
  <si>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</si>
  <si>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</si>
  <si>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</si>
  <si>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</si>
  <si>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</si>
  <si>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</si>
  <si>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</si>
  <si>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</si>
  <si>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</si>
  <si>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</si>
  <si>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</si>
  <si>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</si>
  <si>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</si>
  <si>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</si>
  <si>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</si>
  <si>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</si>
  <si>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</si>
  <si>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</si>
  <si>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</si>
  <si>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</si>
  <si>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</si>
  <si>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</si>
  <si>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</si>
  <si>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</si>
  <si>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</si>
  <si>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</si>
  <si>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</si>
  <si>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</si>
  <si>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</si>
  <si>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</si>
  <si>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</si>
  <si>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</si>
  <si>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</si>
  <si>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</si>
  <si>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</si>
  <si>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</si>
  <si>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</si>
  <si>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</si>
  <si>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</si>
  <si>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</si>
  <si>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</si>
  <si>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</si>
  <si>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</si>
  <si>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</si>
  <si>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</si>
  <si>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</si>
  <si>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</si>
  <si>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</si>
  <si>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</si>
  <si>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</si>
  <si>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</si>
  <si>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</si>
  <si>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</si>
  <si>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</si>
  <si>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</si>
  <si>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</si>
  <si>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</si>
  <si>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</si>
  <si>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8"/>
  </si>
  <si>
    <t>京都市上京区</t>
    <phoneticPr fontId="8"/>
  </si>
  <si>
    <t>京都市左京区</t>
    <phoneticPr fontId="8"/>
  </si>
  <si>
    <t>京都市中京区</t>
    <phoneticPr fontId="8"/>
  </si>
  <si>
    <t>京都市東山区</t>
    <phoneticPr fontId="8"/>
  </si>
  <si>
    <t>京都市下京区</t>
    <phoneticPr fontId="8"/>
  </si>
  <si>
    <t>京都市南区</t>
    <phoneticPr fontId="8"/>
  </si>
  <si>
    <t>京都市右京区</t>
    <phoneticPr fontId="8"/>
  </si>
  <si>
    <t>京都市伏見区</t>
    <phoneticPr fontId="8"/>
  </si>
  <si>
    <t>京都市山科区</t>
    <phoneticPr fontId="8"/>
  </si>
  <si>
    <t>京都市西京区</t>
    <phoneticPr fontId="8"/>
  </si>
  <si>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</si>
  <si>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</si>
  <si>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</si>
  <si>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</si>
  <si>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</si>
  <si>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</si>
  <si>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</si>
  <si>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</si>
  <si>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</si>
  <si>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</si>
  <si>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</si>
  <si>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</si>
  <si>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</si>
  <si>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</si>
  <si>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</si>
  <si>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</si>
  <si>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</si>
  <si>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</si>
  <si>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</si>
  <si>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</si>
  <si>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</si>
  <si>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</si>
  <si>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</si>
  <si>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</si>
  <si>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</si>
  <si>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</si>
  <si>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8"/>
  </si>
  <si>
    <t>大阪市福島区</t>
    <phoneticPr fontId="8"/>
  </si>
  <si>
    <t>大阪市此花区</t>
    <phoneticPr fontId="8"/>
  </si>
  <si>
    <t>大阪市西区</t>
    <phoneticPr fontId="8"/>
  </si>
  <si>
    <t>大阪市港区</t>
    <phoneticPr fontId="8"/>
  </si>
  <si>
    <t>大阪市大正区</t>
    <phoneticPr fontId="8"/>
  </si>
  <si>
    <t>大阪市天王寺区</t>
    <phoneticPr fontId="8"/>
  </si>
  <si>
    <t>大阪市浪速区</t>
    <phoneticPr fontId="8"/>
  </si>
  <si>
    <t>大阪市西淀川区</t>
    <phoneticPr fontId="8"/>
  </si>
  <si>
    <t>大阪市東淀川区</t>
    <phoneticPr fontId="8"/>
  </si>
  <si>
    <t>大阪市東成区</t>
    <phoneticPr fontId="8"/>
  </si>
  <si>
    <t>大阪市生野区</t>
    <phoneticPr fontId="8"/>
  </si>
  <si>
    <t>大阪市旭区</t>
    <phoneticPr fontId="8"/>
  </si>
  <si>
    <t>大阪市城東区</t>
    <phoneticPr fontId="8"/>
  </si>
  <si>
    <t>大阪市阿倍野区</t>
    <phoneticPr fontId="8"/>
  </si>
  <si>
    <t>大阪市住吉区</t>
    <phoneticPr fontId="8"/>
  </si>
  <si>
    <t>大阪市東住吉区</t>
    <phoneticPr fontId="8"/>
  </si>
  <si>
    <t>大阪市西成区</t>
    <phoneticPr fontId="8"/>
  </si>
  <si>
    <t>大阪市淀川区</t>
    <phoneticPr fontId="8"/>
  </si>
  <si>
    <t>大阪市鶴見区</t>
    <phoneticPr fontId="8"/>
  </si>
  <si>
    <t>大阪市住之江区</t>
    <phoneticPr fontId="8"/>
  </si>
  <si>
    <t>大阪市平野区</t>
    <phoneticPr fontId="8"/>
  </si>
  <si>
    <t>大阪市北区</t>
    <phoneticPr fontId="8"/>
  </si>
  <si>
    <t>大阪市中央区</t>
    <phoneticPr fontId="8"/>
  </si>
  <si>
    <t>堺市堺区</t>
    <phoneticPr fontId="8"/>
  </si>
  <si>
    <t>堺市中区</t>
    <phoneticPr fontId="8"/>
  </si>
  <si>
    <t>堺市東区</t>
    <phoneticPr fontId="8"/>
  </si>
  <si>
    <t>堺市西区</t>
    <phoneticPr fontId="8"/>
  </si>
  <si>
    <t>堺市南区</t>
    <phoneticPr fontId="8"/>
  </si>
  <si>
    <t>堺市北区</t>
    <phoneticPr fontId="8"/>
  </si>
  <si>
    <t>堺市美原区</t>
    <phoneticPr fontId="8"/>
  </si>
  <si>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</si>
  <si>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</si>
  <si>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</si>
  <si>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</si>
  <si>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</si>
  <si>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</si>
  <si>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</si>
  <si>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</si>
  <si>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</si>
  <si>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</si>
  <si>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</si>
  <si>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</si>
  <si>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</si>
  <si>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</si>
  <si>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</si>
  <si>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</si>
  <si>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</si>
  <si>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</si>
  <si>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</si>
  <si>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</si>
  <si>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</si>
  <si>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</si>
  <si>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</si>
  <si>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</si>
  <si>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</si>
  <si>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</si>
  <si>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</si>
  <si>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</si>
  <si>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</si>
  <si>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</si>
  <si>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</si>
  <si>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</si>
  <si>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</si>
  <si>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</si>
  <si>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</si>
  <si>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</si>
  <si>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</si>
  <si>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</si>
  <si>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</si>
  <si>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</si>
  <si>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</si>
  <si>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</si>
  <si>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8"/>
  </si>
  <si>
    <t>神戸市灘区</t>
    <phoneticPr fontId="8"/>
  </si>
  <si>
    <t>神戸市兵庫区</t>
    <phoneticPr fontId="8"/>
  </si>
  <si>
    <t>神戸市長田区</t>
    <phoneticPr fontId="8"/>
  </si>
  <si>
    <t>神戸市須磨区</t>
    <phoneticPr fontId="8"/>
  </si>
  <si>
    <t>神戸市垂水区</t>
    <phoneticPr fontId="8"/>
  </si>
  <si>
    <t>神戸市北区</t>
    <phoneticPr fontId="8"/>
  </si>
  <si>
    <t>神戸市中央区</t>
    <phoneticPr fontId="8"/>
  </si>
  <si>
    <t>神戸市西区</t>
    <phoneticPr fontId="8"/>
  </si>
  <si>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</si>
  <si>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</si>
  <si>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</si>
  <si>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</si>
  <si>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</si>
  <si>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</si>
  <si>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</si>
  <si>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</si>
  <si>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</si>
  <si>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</si>
  <si>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</si>
  <si>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</si>
  <si>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</si>
  <si>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</si>
  <si>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</si>
  <si>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</si>
  <si>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</si>
  <si>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</si>
  <si>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</si>
  <si>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</si>
  <si>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</si>
  <si>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</si>
  <si>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</si>
  <si>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</si>
  <si>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</si>
  <si>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</si>
  <si>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</si>
  <si>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</si>
  <si>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</si>
  <si>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</si>
  <si>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</si>
  <si>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</si>
  <si>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</si>
  <si>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</si>
  <si>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</si>
  <si>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</si>
  <si>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</si>
  <si>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</si>
  <si>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</si>
  <si>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</si>
  <si>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</si>
  <si>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</si>
  <si>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</si>
  <si>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</si>
  <si>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</si>
  <si>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</si>
  <si>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</si>
  <si>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</si>
  <si>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</si>
  <si>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</si>
  <si>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</si>
  <si>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</si>
  <si>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</si>
  <si>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</si>
  <si>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</si>
  <si>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</si>
  <si>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</si>
  <si>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</si>
  <si>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</si>
  <si>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</si>
  <si>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</si>
  <si>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</si>
  <si>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</si>
  <si>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</si>
  <si>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</si>
  <si>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</si>
  <si>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</si>
  <si>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</si>
  <si>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</si>
  <si>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</si>
  <si>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</si>
  <si>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</si>
  <si>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</si>
  <si>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</si>
  <si>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</si>
  <si>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</si>
  <si>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</si>
  <si>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</si>
  <si>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</si>
  <si>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</si>
  <si>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</si>
  <si>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</si>
  <si>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</si>
  <si>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</si>
  <si>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</si>
  <si>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</si>
  <si>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</si>
  <si>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</si>
  <si>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</si>
  <si>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</si>
  <si>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</si>
  <si>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</si>
  <si>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</si>
  <si>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</si>
  <si>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</si>
  <si>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</si>
  <si>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</si>
  <si>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</si>
  <si>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</si>
  <si>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</si>
  <si>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</si>
  <si>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</si>
  <si>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</si>
  <si>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</si>
  <si>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</si>
  <si>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</si>
  <si>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</si>
  <si>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</si>
  <si>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</si>
  <si>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</si>
  <si>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</si>
  <si>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</si>
  <si>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</si>
  <si>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</si>
  <si>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</si>
  <si>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</si>
  <si>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</si>
  <si>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</si>
  <si>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</si>
  <si>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</si>
  <si>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</si>
  <si>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</si>
  <si>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</si>
  <si>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</si>
  <si>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</si>
  <si>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</si>
  <si>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</si>
  <si>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</si>
  <si>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</si>
  <si>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</si>
  <si>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</si>
  <si>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</si>
  <si>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</si>
  <si>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</si>
  <si>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</si>
  <si>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</si>
  <si>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</si>
  <si>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</si>
  <si>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</si>
  <si>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</si>
  <si>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</si>
  <si>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</si>
  <si>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</si>
  <si>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</si>
  <si>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8"/>
  </si>
  <si>
    <t>岡山市中区</t>
    <phoneticPr fontId="8"/>
  </si>
  <si>
    <t>岡山市東区</t>
    <phoneticPr fontId="8"/>
  </si>
  <si>
    <t>岡山市南区</t>
    <phoneticPr fontId="8"/>
  </si>
  <si>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</si>
  <si>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</si>
  <si>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</si>
  <si>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</si>
  <si>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</si>
  <si>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</si>
  <si>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</si>
  <si>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</si>
  <si>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</si>
  <si>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</si>
  <si>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</si>
  <si>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</si>
  <si>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</si>
  <si>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</si>
  <si>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</si>
  <si>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</si>
  <si>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</si>
  <si>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</si>
  <si>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</si>
  <si>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</si>
  <si>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</si>
  <si>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</si>
  <si>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</si>
  <si>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</si>
  <si>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</si>
  <si>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</si>
  <si>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</si>
  <si>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8"/>
  </si>
  <si>
    <t>広島市東区</t>
    <phoneticPr fontId="8"/>
  </si>
  <si>
    <t>広島市南区</t>
    <phoneticPr fontId="8"/>
  </si>
  <si>
    <t>広島市西区</t>
    <phoneticPr fontId="8"/>
  </si>
  <si>
    <t>広島市安佐南区</t>
    <phoneticPr fontId="8"/>
  </si>
  <si>
    <t>広島市安佐北区</t>
    <phoneticPr fontId="8"/>
  </si>
  <si>
    <t>広島市安芸区</t>
    <phoneticPr fontId="8"/>
  </si>
  <si>
    <t>広島市佐伯区</t>
    <phoneticPr fontId="8"/>
  </si>
  <si>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</si>
  <si>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</si>
  <si>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</si>
  <si>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</si>
  <si>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</si>
  <si>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</si>
  <si>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</si>
  <si>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</si>
  <si>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</si>
  <si>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</si>
  <si>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</si>
  <si>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</si>
  <si>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</si>
  <si>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</si>
  <si>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</si>
  <si>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</si>
  <si>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</si>
  <si>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</si>
  <si>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</si>
  <si>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</si>
  <si>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</si>
  <si>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</si>
  <si>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</si>
  <si>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</si>
  <si>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</si>
  <si>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</si>
  <si>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</si>
  <si>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</si>
  <si>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</si>
  <si>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</si>
  <si>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</si>
  <si>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</si>
  <si>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</si>
  <si>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</si>
  <si>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</si>
  <si>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</si>
  <si>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</si>
  <si>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</si>
  <si>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</si>
  <si>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</si>
  <si>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</si>
  <si>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</si>
  <si>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</si>
  <si>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</si>
  <si>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</si>
  <si>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</si>
  <si>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</si>
  <si>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</si>
  <si>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</si>
  <si>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</si>
  <si>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</si>
  <si>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</si>
  <si>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</si>
  <si>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</si>
  <si>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</si>
  <si>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</si>
  <si>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</si>
  <si>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</si>
  <si>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</si>
  <si>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</si>
  <si>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</si>
  <si>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</si>
  <si>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</si>
  <si>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</si>
  <si>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</si>
  <si>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</si>
  <si>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</si>
  <si>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</si>
  <si>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</si>
  <si>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</si>
  <si>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</si>
  <si>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</si>
  <si>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</si>
  <si>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</si>
  <si>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</si>
  <si>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</si>
  <si>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</si>
  <si>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</si>
  <si>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</si>
  <si>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</si>
  <si>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</si>
  <si>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</si>
  <si>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</si>
  <si>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</si>
  <si>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</si>
  <si>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</si>
  <si>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</si>
  <si>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</si>
  <si>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</si>
  <si>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</si>
  <si>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</si>
  <si>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</si>
  <si>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</si>
  <si>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</si>
  <si>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</si>
  <si>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</si>
  <si>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</si>
  <si>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</si>
  <si>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</si>
  <si>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</si>
  <si>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</si>
  <si>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</si>
  <si>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</si>
  <si>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</si>
  <si>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</si>
  <si>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</si>
  <si>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</si>
  <si>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</si>
  <si>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</si>
  <si>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</si>
  <si>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</si>
  <si>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</si>
  <si>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</si>
  <si>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</si>
  <si>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</si>
  <si>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</si>
  <si>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</si>
  <si>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</si>
  <si>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</si>
  <si>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</si>
  <si>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</si>
  <si>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</si>
  <si>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</si>
  <si>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</si>
  <si>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</si>
  <si>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</si>
  <si>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</si>
  <si>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</si>
  <si>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</si>
  <si>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</si>
  <si>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</si>
  <si>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</si>
  <si>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</si>
  <si>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</si>
  <si>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</si>
  <si>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</si>
  <si>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</si>
  <si>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</si>
  <si>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</si>
  <si>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</si>
  <si>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8"/>
  </si>
  <si>
    <t>北九州市若松区</t>
    <phoneticPr fontId="8"/>
  </si>
  <si>
    <t>北九州市戸畑区</t>
    <phoneticPr fontId="8"/>
  </si>
  <si>
    <t>北九州市小倉北区</t>
    <phoneticPr fontId="8"/>
  </si>
  <si>
    <t>北九州市小倉南区</t>
    <phoneticPr fontId="8"/>
  </si>
  <si>
    <t>北九州市八幡東区</t>
    <phoneticPr fontId="8"/>
  </si>
  <si>
    <t>北九州市八幡西区</t>
    <phoneticPr fontId="8"/>
  </si>
  <si>
    <t>福岡市東区</t>
    <phoneticPr fontId="8"/>
  </si>
  <si>
    <t>福岡市博多区</t>
    <phoneticPr fontId="8"/>
  </si>
  <si>
    <t>福岡市中央区</t>
    <phoneticPr fontId="8"/>
  </si>
  <si>
    <t>福岡市南区</t>
    <phoneticPr fontId="8"/>
  </si>
  <si>
    <t>福岡市西区</t>
    <phoneticPr fontId="8"/>
  </si>
  <si>
    <t>福岡市城南区</t>
    <phoneticPr fontId="8"/>
  </si>
  <si>
    <t>福岡市早良区</t>
    <phoneticPr fontId="8"/>
  </si>
  <si>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</si>
  <si>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</si>
  <si>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</si>
  <si>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</si>
  <si>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</si>
  <si>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</si>
  <si>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</si>
  <si>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</si>
  <si>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</si>
  <si>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</si>
  <si>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</si>
  <si>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</si>
  <si>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</si>
  <si>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</si>
  <si>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</si>
  <si>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</si>
  <si>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</si>
  <si>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</si>
  <si>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</si>
  <si>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</si>
  <si>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</si>
  <si>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</si>
  <si>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</si>
  <si>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</si>
  <si>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</si>
  <si>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</si>
  <si>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</si>
  <si>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</si>
  <si>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</si>
  <si>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</si>
  <si>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</si>
  <si>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</si>
  <si>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</si>
  <si>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</si>
  <si>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</si>
  <si>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</si>
  <si>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</si>
  <si>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</si>
  <si>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</si>
  <si>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</si>
  <si>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</si>
  <si>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</si>
  <si>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</si>
  <si>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</si>
  <si>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</si>
  <si>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</si>
  <si>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</si>
  <si>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</si>
  <si>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</si>
  <si>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</si>
  <si>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</si>
  <si>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</si>
  <si>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</si>
  <si>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</si>
  <si>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</si>
  <si>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</si>
  <si>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</si>
  <si>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</si>
  <si>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</si>
  <si>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</si>
  <si>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</si>
  <si>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</si>
  <si>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</si>
  <si>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</si>
  <si>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</si>
  <si>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</si>
  <si>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</si>
  <si>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</si>
  <si>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</si>
  <si>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</si>
  <si>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</si>
  <si>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</si>
  <si>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</si>
  <si>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</si>
  <si>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</si>
  <si>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</si>
  <si>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</si>
  <si>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</si>
  <si>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</si>
  <si>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</si>
  <si>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</si>
  <si>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</si>
  <si>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</si>
  <si>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</si>
  <si>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</si>
  <si>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</si>
  <si>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</si>
  <si>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</si>
  <si>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</si>
  <si>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</si>
  <si>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</si>
  <si>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</si>
  <si>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</si>
  <si>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</si>
  <si>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</si>
  <si>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</si>
  <si>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</si>
  <si>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</si>
  <si>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</si>
  <si>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</si>
  <si>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8"/>
  </si>
  <si>
    <t>熊本市東区</t>
    <phoneticPr fontId="8"/>
  </si>
  <si>
    <t>熊本市西区</t>
    <phoneticPr fontId="8"/>
  </si>
  <si>
    <t>熊本市南区</t>
    <phoneticPr fontId="8"/>
  </si>
  <si>
    <t>熊本市北区</t>
    <phoneticPr fontId="8"/>
  </si>
  <si>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</si>
  <si>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</si>
  <si>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</si>
  <si>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</si>
  <si>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</si>
  <si>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</si>
  <si>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</si>
  <si>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</si>
  <si>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</si>
  <si>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</si>
  <si>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</si>
  <si>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</si>
  <si>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</si>
  <si>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</si>
  <si>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</si>
  <si>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</si>
  <si>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</si>
  <si>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</si>
  <si>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</si>
  <si>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</si>
  <si>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</si>
  <si>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</si>
  <si>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</si>
  <si>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</si>
  <si>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</si>
  <si>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</si>
  <si>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</si>
  <si>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</si>
  <si>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</si>
  <si>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</si>
  <si>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</si>
  <si>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</si>
  <si>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</si>
  <si>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</si>
  <si>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</si>
  <si>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</si>
  <si>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</si>
  <si>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</si>
  <si>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</si>
  <si>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</si>
  <si>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</si>
  <si>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</si>
  <si>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</si>
  <si>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</si>
  <si>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</si>
  <si>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</si>
  <si>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</si>
  <si>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</si>
  <si>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</si>
  <si>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</si>
  <si>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</si>
  <si>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</si>
  <si>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</si>
  <si>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</si>
  <si>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</si>
  <si>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</si>
  <si>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</si>
  <si>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</si>
  <si>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</si>
  <si>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</si>
  <si>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</si>
  <si>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</si>
  <si>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</si>
  <si>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</si>
  <si>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</si>
  <si>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</si>
  <si>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</si>
  <si>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</si>
  <si>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</si>
  <si>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</si>
  <si>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</si>
  <si>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</si>
  <si>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</si>
  <si>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</si>
  <si>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</si>
  <si>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</si>
  <si>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</si>
  <si>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</si>
  <si>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</si>
  <si>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</si>
  <si>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</si>
  <si>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</si>
  <si>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</si>
  <si>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</si>
  <si>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</si>
  <si>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</si>
  <si>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</si>
  <si>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</si>
  <si>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</si>
  <si>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</si>
  <si>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</si>
  <si>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</si>
  <si>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</si>
  <si>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</si>
  <si>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</si>
  <si>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</si>
  <si>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</si>
  <si>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</si>
  <si>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</si>
  <si>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</si>
  <si>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</si>
  <si>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</si>
  <si>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</si>
  <si>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</si>
  <si>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</si>
  <si>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</si>
  <si>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</si>
  <si>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</si>
  <si>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</si>
  <si>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</si>
  <si>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</si>
  <si>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</si>
  <si>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</si>
  <si>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</si>
  <si>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</si>
  <si>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</si>
  <si>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</si>
  <si>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</si>
  <si>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</si>
  <si>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</si>
  <si>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</si>
  <si>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</si>
  <si>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</si>
  <si>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</si>
  <si>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</si>
  <si>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</si>
  <si>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</si>
  <si>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</si>
  <si>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</si>
  <si>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</si>
  <si>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</si>
  <si>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</si>
  <si>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</si>
  <si>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</si>
  <si>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</si>
  <si>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</si>
  <si>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</si>
  <si>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</si>
  <si>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</si>
  <si>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</si>
  <si>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</si>
  <si>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</si>
  <si>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</si>
  <si>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</si>
  <si>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</si>
  <si>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</si>
  <si>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</si>
  <si>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</si>
  <si>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</si>
  <si>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</si>
  <si>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</si>
  <si>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</si>
  <si>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</si>
  <si>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</si>
  <si>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</si>
  <si>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</si>
  <si>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</si>
  <si>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</si>
  <si>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</si>
  <si>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</si>
  <si>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</si>
  <si>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</si>
  <si>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</si>
  <si>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</si>
  <si>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</si>
  <si>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</si>
  <si>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</si>
  <si>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</si>
  <si>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</si>
  <si>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</si>
  <si>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</si>
  <si>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</si>
  <si>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2"/>
  </si>
  <si>
    <t>建築主</t>
  </si>
  <si>
    <t>利用関係</t>
  </si>
  <si>
    <t>組み合わせ</t>
    <rPh sb="0" eb="1">
      <t>ク</t>
    </rPh>
    <rPh sb="2" eb="3">
      <t>ア</t>
    </rPh>
    <phoneticPr fontId="2"/>
  </si>
  <si>
    <t>組み合わせ番号</t>
    <rPh sb="0" eb="1">
      <t>ク</t>
    </rPh>
    <rPh sb="2" eb="3">
      <t>ア</t>
    </rPh>
    <rPh sb="5" eb="7">
      <t>バンゴウ</t>
    </rPh>
    <phoneticPr fontId="2"/>
  </si>
  <si>
    <t>エラー23</t>
    <phoneticPr fontId="2"/>
  </si>
  <si>
    <t>都道府県</t>
    <rPh sb="0" eb="4">
      <t>トドウフケン</t>
    </rPh>
    <phoneticPr fontId="2"/>
  </si>
  <si>
    <t>茨城県</t>
    <phoneticPr fontId="2"/>
  </si>
  <si>
    <t>栃木県</t>
    <phoneticPr fontId="2"/>
  </si>
  <si>
    <t>群馬県</t>
    <phoneticPr fontId="2"/>
  </si>
  <si>
    <t>埼玉県</t>
    <phoneticPr fontId="2"/>
  </si>
  <si>
    <t>東京都</t>
    <phoneticPr fontId="2"/>
  </si>
  <si>
    <t>神奈川県</t>
    <phoneticPr fontId="2"/>
  </si>
  <si>
    <t>新潟県</t>
    <phoneticPr fontId="2"/>
  </si>
  <si>
    <t>富山県</t>
    <phoneticPr fontId="2"/>
  </si>
  <si>
    <t>石川県</t>
    <phoneticPr fontId="2"/>
  </si>
  <si>
    <t>福井県</t>
    <phoneticPr fontId="2"/>
  </si>
  <si>
    <t>山梨県</t>
    <phoneticPr fontId="2"/>
  </si>
  <si>
    <t>岐阜県</t>
    <phoneticPr fontId="2"/>
  </si>
  <si>
    <t>静岡県</t>
    <phoneticPr fontId="2"/>
  </si>
  <si>
    <t>愛知県</t>
    <phoneticPr fontId="2"/>
  </si>
  <si>
    <t>三重県</t>
    <phoneticPr fontId="2"/>
  </si>
  <si>
    <t>滋賀県</t>
    <phoneticPr fontId="2"/>
  </si>
  <si>
    <t>京都府</t>
    <phoneticPr fontId="2"/>
  </si>
  <si>
    <t>大阪府</t>
    <phoneticPr fontId="2"/>
  </si>
  <si>
    <t>兵庫県</t>
    <phoneticPr fontId="2"/>
  </si>
  <si>
    <t>奈良県</t>
    <phoneticPr fontId="2"/>
  </si>
  <si>
    <t>和歌山県</t>
    <phoneticPr fontId="2"/>
  </si>
  <si>
    <t>鳥取県</t>
    <phoneticPr fontId="2"/>
  </si>
  <si>
    <t>島根県</t>
    <phoneticPr fontId="2"/>
  </si>
  <si>
    <t>岡山県</t>
    <phoneticPr fontId="2"/>
  </si>
  <si>
    <t>広島県</t>
    <phoneticPr fontId="2"/>
  </si>
  <si>
    <t>山口県</t>
    <phoneticPr fontId="2"/>
  </si>
  <si>
    <t>徳島県</t>
    <phoneticPr fontId="2"/>
  </si>
  <si>
    <t>香川県</t>
    <phoneticPr fontId="2"/>
  </si>
  <si>
    <t>愛媛県</t>
    <phoneticPr fontId="2"/>
  </si>
  <si>
    <t>高知県</t>
    <phoneticPr fontId="2"/>
  </si>
  <si>
    <t>福岡県</t>
    <phoneticPr fontId="2"/>
  </si>
  <si>
    <t>佐賀県</t>
    <phoneticPr fontId="2"/>
  </si>
  <si>
    <t>長崎県</t>
    <phoneticPr fontId="2"/>
  </si>
  <si>
    <t>熊本県</t>
    <phoneticPr fontId="2"/>
  </si>
  <si>
    <t>大分県</t>
    <phoneticPr fontId="2"/>
  </si>
  <si>
    <t>宮崎県</t>
    <phoneticPr fontId="2"/>
  </si>
  <si>
    <t>鹿児島県</t>
    <phoneticPr fontId="2"/>
  </si>
  <si>
    <t>沖縄県</t>
    <phoneticPr fontId="2"/>
  </si>
  <si>
    <t>(1)着工予定期日（年）</t>
    <rPh sb="3" eb="5">
      <t>チャッコウ</t>
    </rPh>
    <rPh sb="5" eb="7">
      <t>ヨテイ</t>
    </rPh>
    <rPh sb="7" eb="9">
      <t>キジツ</t>
    </rPh>
    <rPh sb="10" eb="11">
      <t>ネン</t>
    </rPh>
    <phoneticPr fontId="4"/>
  </si>
  <si>
    <t>市町村一連番号</t>
    <rPh sb="0" eb="3">
      <t>シチョウソン</t>
    </rPh>
    <rPh sb="3" eb="5">
      <t>イチレン</t>
    </rPh>
    <rPh sb="5" eb="7">
      <t>バンゴウ</t>
    </rPh>
    <phoneticPr fontId="2"/>
  </si>
  <si>
    <t>(1)着工予定期日（月）</t>
    <rPh sb="3" eb="5">
      <t>チャッコウ</t>
    </rPh>
    <rPh sb="5" eb="7">
      <t>ヨテイ</t>
    </rPh>
    <rPh sb="7" eb="9">
      <t>キジツ</t>
    </rPh>
    <rPh sb="10" eb="11">
      <t>ツキ</t>
    </rPh>
    <phoneticPr fontId="4"/>
  </si>
  <si>
    <t>(2)市区町村</t>
    <rPh sb="3" eb="5">
      <t>シク</t>
    </rPh>
    <rPh sb="5" eb="7">
      <t>チョウソン</t>
    </rPh>
    <phoneticPr fontId="4"/>
  </si>
  <si>
    <t>(3)棟区分</t>
    <rPh sb="3" eb="4">
      <t>ムネ</t>
    </rPh>
    <rPh sb="4" eb="6">
      <t>クブン</t>
    </rPh>
    <phoneticPr fontId="4"/>
  </si>
  <si>
    <t>(4)小番号</t>
    <rPh sb="3" eb="4">
      <t>ショウ</t>
    </rPh>
    <rPh sb="4" eb="6">
      <t>バンゴウ</t>
    </rPh>
    <phoneticPr fontId="4"/>
  </si>
  <si>
    <t>(5)建築主の種別</t>
    <rPh sb="3" eb="5">
      <t>ケンチク</t>
    </rPh>
    <rPh sb="5" eb="6">
      <t>ヌシ</t>
    </rPh>
    <rPh sb="7" eb="9">
      <t>シュベツ</t>
    </rPh>
    <phoneticPr fontId="4"/>
  </si>
  <si>
    <t>(6)資本の額又は出資の総額</t>
    <rPh sb="3" eb="5">
      <t>シホン</t>
    </rPh>
    <rPh sb="6" eb="8">
      <t>ガクマタ</t>
    </rPh>
    <rPh sb="9" eb="11">
      <t>シュッシ</t>
    </rPh>
    <rPh sb="12" eb="14">
      <t>ソウガク</t>
    </rPh>
    <phoneticPr fontId="4"/>
  </si>
  <si>
    <t>(7)敷地の位置（都市計画）</t>
    <rPh sb="3" eb="5">
      <t>シキチ</t>
    </rPh>
    <rPh sb="6" eb="8">
      <t>イチ</t>
    </rPh>
    <rPh sb="9" eb="13">
      <t>トシケイカク</t>
    </rPh>
    <phoneticPr fontId="4"/>
  </si>
  <si>
    <t>(8)工事種別</t>
    <rPh sb="3" eb="5">
      <t>コウジ</t>
    </rPh>
    <rPh sb="5" eb="7">
      <t>シュベツ</t>
    </rPh>
    <phoneticPr fontId="4"/>
  </si>
  <si>
    <t>(10)多用途</t>
    <rPh sb="4" eb="7">
      <t>タヨウト</t>
    </rPh>
    <phoneticPr fontId="4"/>
  </si>
  <si>
    <t>(11)工事部分の構造</t>
    <rPh sb="4" eb="8">
      <t>コウジブブン</t>
    </rPh>
    <rPh sb="9" eb="11">
      <t>コウゾウ</t>
    </rPh>
    <phoneticPr fontId="4"/>
  </si>
  <si>
    <t>(12)工事の予定期間</t>
    <rPh sb="7" eb="9">
      <t>ヨテイ</t>
    </rPh>
    <rPh sb="9" eb="11">
      <t>キカン</t>
    </rPh>
    <phoneticPr fontId="2"/>
  </si>
  <si>
    <t>(13)工事部分の床面積の合計[平方メートル]</t>
    <rPh sb="4" eb="8">
      <t>コウジブブン</t>
    </rPh>
    <rPh sb="9" eb="12">
      <t>ユカメンセキ</t>
    </rPh>
    <rPh sb="13" eb="15">
      <t>ゴウケイ</t>
    </rPh>
    <rPh sb="16" eb="18">
      <t>ヘイホウ</t>
    </rPh>
    <phoneticPr fontId="4"/>
  </si>
  <si>
    <t>(14)建築工事費予定額[万円]</t>
    <rPh sb="4" eb="6">
      <t>ケンチク</t>
    </rPh>
    <rPh sb="6" eb="9">
      <t>コウジヒ</t>
    </rPh>
    <rPh sb="9" eb="11">
      <t>ヨテイ</t>
    </rPh>
    <rPh sb="11" eb="12">
      <t>ガク</t>
    </rPh>
    <rPh sb="13" eb="15">
      <t>マンエン</t>
    </rPh>
    <phoneticPr fontId="4"/>
  </si>
  <si>
    <t>(15)新築の場合における階数（地上の階数）</t>
    <rPh sb="4" eb="6">
      <t>シンチク</t>
    </rPh>
    <rPh sb="7" eb="9">
      <t>バアイ</t>
    </rPh>
    <rPh sb="13" eb="15">
      <t>カイスウ</t>
    </rPh>
    <rPh sb="16" eb="18">
      <t>チジョウ</t>
    </rPh>
    <rPh sb="19" eb="21">
      <t>カイスウ</t>
    </rPh>
    <phoneticPr fontId="4"/>
  </si>
  <si>
    <t>(16)新築の場合における階数（地下の階数）</t>
    <rPh sb="4" eb="6">
      <t>シンチク</t>
    </rPh>
    <rPh sb="7" eb="9">
      <t>バアイ</t>
    </rPh>
    <rPh sb="13" eb="15">
      <t>カイスウ</t>
    </rPh>
    <rPh sb="16" eb="18">
      <t>チカ</t>
    </rPh>
    <rPh sb="19" eb="21">
      <t>カイスウ</t>
    </rPh>
    <phoneticPr fontId="4"/>
  </si>
  <si>
    <t>(17)新築工事の場合における敷地面積[平方メートル]</t>
    <rPh sb="4" eb="6">
      <t>シンチク</t>
    </rPh>
    <rPh sb="6" eb="8">
      <t>コウジ</t>
    </rPh>
    <rPh sb="9" eb="11">
      <t>バアイ</t>
    </rPh>
    <rPh sb="15" eb="17">
      <t>シキチ</t>
    </rPh>
    <rPh sb="17" eb="19">
      <t>メンセキ</t>
    </rPh>
    <rPh sb="20" eb="22">
      <t>ヘイホウ</t>
    </rPh>
    <phoneticPr fontId="4"/>
  </si>
  <si>
    <t>(18)新設とその他の別</t>
    <rPh sb="4" eb="6">
      <t>シンセツ</t>
    </rPh>
    <rPh sb="9" eb="10">
      <t>タ</t>
    </rPh>
    <rPh sb="11" eb="12">
      <t>ベツ</t>
    </rPh>
    <phoneticPr fontId="4"/>
  </si>
  <si>
    <t>(19)新設住宅の資金</t>
    <rPh sb="4" eb="6">
      <t>シンセツ</t>
    </rPh>
    <rPh sb="6" eb="8">
      <t>ジュウタク</t>
    </rPh>
    <rPh sb="9" eb="11">
      <t>シキン</t>
    </rPh>
    <phoneticPr fontId="4"/>
  </si>
  <si>
    <t>(20)住宅の建築工法</t>
    <rPh sb="4" eb="6">
      <t>ジュウタク</t>
    </rPh>
    <rPh sb="7" eb="9">
      <t>ケンチク</t>
    </rPh>
    <rPh sb="9" eb="11">
      <t>コウホウ</t>
    </rPh>
    <phoneticPr fontId="4"/>
  </si>
  <si>
    <t>(21)住宅の種類</t>
    <rPh sb="4" eb="6">
      <t>ジュウタク</t>
    </rPh>
    <rPh sb="7" eb="9">
      <t>シュルイ</t>
    </rPh>
    <phoneticPr fontId="4"/>
  </si>
  <si>
    <t>(22)建て方</t>
    <rPh sb="4" eb="5">
      <t>タ</t>
    </rPh>
    <rPh sb="6" eb="7">
      <t>カタ</t>
    </rPh>
    <phoneticPr fontId="4"/>
  </si>
  <si>
    <t>(23)利用関係</t>
    <rPh sb="4" eb="6">
      <t>リヨウ</t>
    </rPh>
    <rPh sb="6" eb="8">
      <t>カンケイ</t>
    </rPh>
    <phoneticPr fontId="4"/>
  </si>
  <si>
    <t>(24)戸数[戸]</t>
    <rPh sb="4" eb="6">
      <t>コスウ</t>
    </rPh>
    <rPh sb="5" eb="6">
      <t>ジュウコ</t>
    </rPh>
    <rPh sb="7" eb="8">
      <t>ト</t>
    </rPh>
    <phoneticPr fontId="4"/>
  </si>
  <si>
    <t>(25)工事部分の床面積の合計[平方メートル]</t>
    <rPh sb="4" eb="8">
      <t>コウジブブン</t>
    </rPh>
    <rPh sb="9" eb="12">
      <t>ユカメンセキ</t>
    </rPh>
    <rPh sb="13" eb="15">
      <t>ゴウケイ</t>
    </rPh>
    <rPh sb="16" eb="18">
      <t>ヘイホウ</t>
    </rPh>
    <phoneticPr fontId="4"/>
  </si>
  <si>
    <t>(26)建築を伴う除却住宅戸数[戸]</t>
    <rPh sb="4" eb="6">
      <t>ケンチク</t>
    </rPh>
    <rPh sb="7" eb="8">
      <t>トモナ</t>
    </rPh>
    <rPh sb="9" eb="11">
      <t>ジョキャク</t>
    </rPh>
    <rPh sb="11" eb="13">
      <t>ジュウタク</t>
    </rPh>
    <rPh sb="13" eb="15">
      <t>コスウ</t>
    </rPh>
    <rPh sb="16" eb="17">
      <t>ト</t>
    </rPh>
    <phoneticPr fontId="4"/>
  </si>
  <si>
    <t>(27)建築を伴う除却住宅の利用関係</t>
    <rPh sb="4" eb="6">
      <t>ケンチク</t>
    </rPh>
    <rPh sb="7" eb="8">
      <t>トモナ</t>
    </rPh>
    <rPh sb="9" eb="11">
      <t>ジョキャク</t>
    </rPh>
    <rPh sb="11" eb="13">
      <t>ジュウタク</t>
    </rPh>
    <rPh sb="14" eb="16">
      <t>リヨウ</t>
    </rPh>
    <rPh sb="16" eb="18">
      <t>カンケイ</t>
    </rPh>
    <phoneticPr fontId="4"/>
  </si>
  <si>
    <t>(28)建築主・資金・関係</t>
    <rPh sb="4" eb="7">
      <t>ケンチクヌシ</t>
    </rPh>
    <rPh sb="8" eb="10">
      <t>シキン</t>
    </rPh>
    <rPh sb="11" eb="13">
      <t>カンケイ</t>
    </rPh>
    <phoneticPr fontId="2"/>
  </si>
  <si>
    <t>北海道泊村</t>
  </si>
  <si>
    <t>泊村　（古宇郡）</t>
    <phoneticPr fontId="2"/>
  </si>
  <si>
    <t>泊村　（国後郡）</t>
    <phoneticPr fontId="2"/>
  </si>
  <si>
    <t>棟区分</t>
    <rPh sb="0" eb="1">
      <t>ムネ</t>
    </rPh>
    <rPh sb="1" eb="3">
      <t>クブン</t>
    </rPh>
    <phoneticPr fontId="4"/>
  </si>
  <si>
    <t>小番号表示</t>
    <rPh sb="0" eb="3">
      <t>ショウバンゴウ</t>
    </rPh>
    <rPh sb="3" eb="5">
      <t>ヒョウジ</t>
    </rPh>
    <phoneticPr fontId="2"/>
  </si>
  <si>
    <t>小番号
利用関係</t>
    <rPh sb="0" eb="1">
      <t>ショウ</t>
    </rPh>
    <rPh sb="1" eb="3">
      <t>バンゴウ</t>
    </rPh>
    <rPh sb="4" eb="6">
      <t>リヨウ</t>
    </rPh>
    <rPh sb="6" eb="8">
      <t>カンケイ</t>
    </rPh>
    <phoneticPr fontId="4"/>
  </si>
  <si>
    <t>利用関係値有無</t>
    <rPh sb="0" eb="4">
      <t>リヨウカンケイ</t>
    </rPh>
    <rPh sb="4" eb="5">
      <t>アタイ</t>
    </rPh>
    <rPh sb="5" eb="7">
      <t>ウム</t>
    </rPh>
    <phoneticPr fontId="2"/>
  </si>
  <si>
    <t>利用関係カウントアップ</t>
    <rPh sb="0" eb="4">
      <t>リヨウカンケイ</t>
    </rPh>
    <phoneticPr fontId="2"/>
  </si>
  <si>
    <t>利用関係個数</t>
    <rPh sb="0" eb="6">
      <t>リヨウカンケイコスウ</t>
    </rPh>
    <phoneticPr fontId="2"/>
  </si>
  <si>
    <t>棟区分
記入値</t>
    <rPh sb="0" eb="1">
      <t>トウ</t>
    </rPh>
    <rPh sb="1" eb="3">
      <t>クブン</t>
    </rPh>
    <rPh sb="4" eb="6">
      <t>キニュウ</t>
    </rPh>
    <rPh sb="6" eb="7">
      <t>チ</t>
    </rPh>
    <phoneticPr fontId="2"/>
  </si>
  <si>
    <t>棟区分値有無</t>
    <rPh sb="0" eb="3">
      <t>トウクブン</t>
    </rPh>
    <rPh sb="3" eb="6">
      <t>アタイウム</t>
    </rPh>
    <phoneticPr fontId="2"/>
  </si>
  <si>
    <t>棟区分個数</t>
    <rPh sb="0" eb="1">
      <t>トウ</t>
    </rPh>
    <rPh sb="1" eb="3">
      <t>クブン</t>
    </rPh>
    <rPh sb="3" eb="5">
      <t>コスウ</t>
    </rPh>
    <phoneticPr fontId="2"/>
  </si>
  <si>
    <t>棟区分表示</t>
    <rPh sb="0" eb="5">
      <t>トウクブンヒョウジ</t>
    </rPh>
    <phoneticPr fontId="2"/>
  </si>
  <si>
    <t>棟区分記入値</t>
    <rPh sb="0" eb="1">
      <t>トウ</t>
    </rPh>
    <rPh sb="1" eb="3">
      <t>クブン</t>
    </rPh>
    <rPh sb="3" eb="5">
      <t>キニュウ</t>
    </rPh>
    <rPh sb="5" eb="6">
      <t>チ</t>
    </rPh>
    <phoneticPr fontId="2"/>
  </si>
  <si>
    <t>　</t>
    <phoneticPr fontId="2"/>
  </si>
  <si>
    <t>階</t>
    <rPh sb="0" eb="1">
      <t>カイ</t>
    </rPh>
    <phoneticPr fontId="2"/>
  </si>
  <si>
    <t>地下</t>
    <rPh sb="0" eb="2">
      <t>チカ</t>
    </rPh>
    <phoneticPr fontId="2"/>
  </si>
  <si>
    <t>一戸建ての住宅</t>
    <phoneticPr fontId="2"/>
  </si>
  <si>
    <t>共同住宅</t>
    <phoneticPr fontId="2"/>
  </si>
  <si>
    <t>寄宿舎</t>
    <phoneticPr fontId="2"/>
  </si>
  <si>
    <t>下宿</t>
    <phoneticPr fontId="2"/>
  </si>
  <si>
    <t>長屋</t>
    <phoneticPr fontId="2"/>
  </si>
  <si>
    <t>住宅で事務所、店舗その他これらに類する用途を兼ねるもの</t>
    <phoneticPr fontId="2"/>
  </si>
  <si>
    <t>幼稚園</t>
    <phoneticPr fontId="2"/>
  </si>
  <si>
    <t>小学校</t>
    <phoneticPr fontId="2"/>
  </si>
  <si>
    <t xml:space="preserve">義務教育学校 </t>
    <phoneticPr fontId="2"/>
  </si>
  <si>
    <t>中学校、高等学校又は中等教育学校</t>
    <phoneticPr fontId="2"/>
  </si>
  <si>
    <t>特別支援学校</t>
    <phoneticPr fontId="2"/>
  </si>
  <si>
    <t>大学又は高等専門学校</t>
    <phoneticPr fontId="2"/>
  </si>
  <si>
    <t>専修学校</t>
    <phoneticPr fontId="2"/>
  </si>
  <si>
    <t>各種学校</t>
    <phoneticPr fontId="2"/>
  </si>
  <si>
    <t xml:space="preserve">幼保連携型認定こども園 </t>
    <phoneticPr fontId="2"/>
  </si>
  <si>
    <t>図書館その他これに類するもの</t>
    <phoneticPr fontId="2"/>
  </si>
  <si>
    <t>博物館その他これに類するもの</t>
    <phoneticPr fontId="2"/>
  </si>
  <si>
    <t>神社、寺院、教会その他これらに類するもの</t>
    <phoneticPr fontId="2"/>
  </si>
  <si>
    <t>老人ホーム、福祉ホームその他これに類するもの</t>
    <phoneticPr fontId="2"/>
  </si>
  <si>
    <t>保育所その他これに類するもの</t>
    <phoneticPr fontId="2"/>
  </si>
  <si>
    <t>公衆浴場（個室付浴場業に係る公衆浴場を除く。）</t>
    <phoneticPr fontId="2"/>
  </si>
  <si>
    <t>診療所（患者の収容施設のあるものに限る。）</t>
    <phoneticPr fontId="2"/>
  </si>
  <si>
    <t>病院</t>
    <phoneticPr fontId="2"/>
  </si>
  <si>
    <t>巡査派出所</t>
    <phoneticPr fontId="2"/>
  </si>
  <si>
    <t>公衆電話所</t>
    <phoneticPr fontId="2"/>
  </si>
  <si>
    <t>地方公共団体の支庁又は支所</t>
    <phoneticPr fontId="2"/>
  </si>
  <si>
    <t>公衆便所、休憩所又は路線バスの停留所の上家</t>
    <phoneticPr fontId="2"/>
  </si>
  <si>
    <t>税務署、警察署、保健所又は消防署その他これらに類するもの</t>
    <phoneticPr fontId="2"/>
  </si>
  <si>
    <t>工場（自動車修理工場を除く。）</t>
    <phoneticPr fontId="2"/>
  </si>
  <si>
    <t>自動車修理工場</t>
    <phoneticPr fontId="2"/>
  </si>
  <si>
    <t>危険物の貯蔵又は処理に供するもの</t>
    <phoneticPr fontId="2"/>
  </si>
  <si>
    <t>ボーリング場、スケート場、水泳場、スキー場、ゴルフ練習場又はバッティング練習場</t>
    <phoneticPr fontId="2"/>
  </si>
  <si>
    <t>体育館又はスポーツの練習場（前項に掲げるものを除く。）</t>
    <phoneticPr fontId="2"/>
  </si>
  <si>
    <t>マージャン屋、ぱちんこ屋、射的場、勝馬投票券発売所、場外車券売場その他これらに類するもの又はカラオケボックスその他これらに類するもの</t>
    <phoneticPr fontId="2"/>
  </si>
  <si>
    <t>ホテル又は旅館</t>
    <phoneticPr fontId="2"/>
  </si>
  <si>
    <t>自動車教習所</t>
    <phoneticPr fontId="2"/>
  </si>
  <si>
    <t>畜舎</t>
    <phoneticPr fontId="2"/>
  </si>
  <si>
    <t>堆肥舎又は水産物の増殖場若しくは養殖場</t>
    <phoneticPr fontId="2"/>
  </si>
  <si>
    <t>日用品の販売を主たる目的とする店舗</t>
    <phoneticPr fontId="2"/>
  </si>
  <si>
    <t>食堂又は喫茶店</t>
    <phoneticPr fontId="2"/>
  </si>
  <si>
    <t>銀行の支店、損害保険代理店、宅地建物取引業を営む店舗その他これらに類するサービス業を営む店舗</t>
    <phoneticPr fontId="2"/>
  </si>
  <si>
    <t>物品販売業を営む店舗以外の店舗（前２項に掲げるものを除く。）</t>
    <phoneticPr fontId="2"/>
  </si>
  <si>
    <t>事務所</t>
    <phoneticPr fontId="2"/>
  </si>
  <si>
    <t>映画スタジオ又はテレビスタジオ</t>
    <phoneticPr fontId="2"/>
  </si>
  <si>
    <t>自動車車庫</t>
    <phoneticPr fontId="2"/>
  </si>
  <si>
    <t>自転車駐車場</t>
    <phoneticPr fontId="2"/>
  </si>
  <si>
    <t>倉庫業を営む倉庫</t>
    <phoneticPr fontId="2"/>
  </si>
  <si>
    <t>倉庫業を営まない倉庫</t>
    <phoneticPr fontId="2"/>
  </si>
  <si>
    <t>劇場、映画館又は演芸場</t>
    <phoneticPr fontId="2"/>
  </si>
  <si>
    <t>観覧場</t>
    <phoneticPr fontId="2"/>
  </si>
  <si>
    <t>公会堂又は集会場</t>
    <phoneticPr fontId="2"/>
  </si>
  <si>
    <t>展示場</t>
    <phoneticPr fontId="2"/>
  </si>
  <si>
    <t>料理店</t>
    <phoneticPr fontId="2"/>
  </si>
  <si>
    <t>キャバレー、カフェー、ナイトクラブ又はバー</t>
    <phoneticPr fontId="2"/>
  </si>
  <si>
    <t>ダンスホール</t>
    <phoneticPr fontId="2"/>
  </si>
  <si>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2"/>
  </si>
  <si>
    <t>卸売市場</t>
    <phoneticPr fontId="2"/>
  </si>
  <si>
    <t>火葬場又はと畜場、汚物処理場、ごみ焼却場その他の処理施設</t>
    <phoneticPr fontId="2"/>
  </si>
  <si>
    <t>その他</t>
    <phoneticPr fontId="2"/>
  </si>
  <si>
    <t>記号</t>
    <rPh sb="0" eb="2">
      <t>キゴウ</t>
    </rPh>
    <phoneticPr fontId="2"/>
  </si>
  <si>
    <t>08010</t>
    <phoneticPr fontId="2"/>
  </si>
  <si>
    <t>08020</t>
    <phoneticPr fontId="2"/>
  </si>
  <si>
    <t>08030</t>
    <phoneticPr fontId="2"/>
  </si>
  <si>
    <t>08040</t>
    <phoneticPr fontId="2"/>
  </si>
  <si>
    <t>08050</t>
    <phoneticPr fontId="2"/>
  </si>
  <si>
    <t>08060</t>
    <phoneticPr fontId="2"/>
  </si>
  <si>
    <t>08070</t>
    <phoneticPr fontId="2"/>
  </si>
  <si>
    <t>08080</t>
    <phoneticPr fontId="2"/>
  </si>
  <si>
    <t>08082</t>
    <phoneticPr fontId="2"/>
  </si>
  <si>
    <t>08090</t>
    <phoneticPr fontId="2"/>
  </si>
  <si>
    <t>08100</t>
    <phoneticPr fontId="2"/>
  </si>
  <si>
    <t>08110</t>
    <phoneticPr fontId="2"/>
  </si>
  <si>
    <t>08120</t>
    <phoneticPr fontId="2"/>
  </si>
  <si>
    <t>08130</t>
    <phoneticPr fontId="2"/>
  </si>
  <si>
    <t>08140</t>
    <phoneticPr fontId="2"/>
  </si>
  <si>
    <t>美術館その他これに類するもの</t>
    <rPh sb="0" eb="3">
      <t>ビジュツカン</t>
    </rPh>
    <phoneticPr fontId="2"/>
  </si>
  <si>
    <t>08150</t>
    <phoneticPr fontId="2"/>
  </si>
  <si>
    <t>08152</t>
    <phoneticPr fontId="2"/>
  </si>
  <si>
    <t>08160</t>
    <phoneticPr fontId="2"/>
  </si>
  <si>
    <t>08170</t>
    <phoneticPr fontId="2"/>
  </si>
  <si>
    <t>08180</t>
    <phoneticPr fontId="2"/>
  </si>
  <si>
    <t>08190</t>
    <phoneticPr fontId="2"/>
  </si>
  <si>
    <t>郵便法（昭和22年法律第165号）の規定により行う郵便の業務の用に供する施設</t>
    <phoneticPr fontId="2"/>
  </si>
  <si>
    <t>08220</t>
    <phoneticPr fontId="2"/>
  </si>
  <si>
    <t>08210</t>
    <phoneticPr fontId="2"/>
  </si>
  <si>
    <t>08192</t>
    <phoneticPr fontId="2"/>
  </si>
  <si>
    <t>08230</t>
    <phoneticPr fontId="2"/>
  </si>
  <si>
    <t>08240</t>
    <phoneticPr fontId="2"/>
  </si>
  <si>
    <t>診療所（患者の収容施設のないものに限る。）</t>
    <phoneticPr fontId="2"/>
  </si>
  <si>
    <t>08250</t>
    <phoneticPr fontId="2"/>
  </si>
  <si>
    <t>08260</t>
    <phoneticPr fontId="2"/>
  </si>
  <si>
    <t>08270</t>
    <phoneticPr fontId="2"/>
  </si>
  <si>
    <t>08280</t>
    <phoneticPr fontId="2"/>
  </si>
  <si>
    <t>08290</t>
    <phoneticPr fontId="2"/>
  </si>
  <si>
    <t>08300</t>
    <phoneticPr fontId="2"/>
  </si>
  <si>
    <t>08310</t>
    <phoneticPr fontId="2"/>
  </si>
  <si>
    <t>08320</t>
    <phoneticPr fontId="2"/>
  </si>
  <si>
    <t>建築基準法施行令第130条の４第５号に基づき国土交通大臣が指定する施設</t>
    <phoneticPr fontId="2"/>
  </si>
  <si>
    <t>08330</t>
    <phoneticPr fontId="2"/>
  </si>
  <si>
    <t>08340</t>
    <phoneticPr fontId="2"/>
  </si>
  <si>
    <t>08350</t>
    <phoneticPr fontId="2"/>
  </si>
  <si>
    <t>08360</t>
    <phoneticPr fontId="2"/>
  </si>
  <si>
    <t>08370</t>
    <phoneticPr fontId="2"/>
  </si>
  <si>
    <t>08380</t>
    <phoneticPr fontId="2"/>
  </si>
  <si>
    <t>08390</t>
    <phoneticPr fontId="2"/>
  </si>
  <si>
    <t>08400</t>
    <phoneticPr fontId="2"/>
  </si>
  <si>
    <t>08410</t>
    <phoneticPr fontId="2"/>
  </si>
  <si>
    <t>08420</t>
    <phoneticPr fontId="2"/>
  </si>
  <si>
    <t>08430</t>
    <phoneticPr fontId="2"/>
  </si>
  <si>
    <t>08438</t>
    <phoneticPr fontId="2"/>
  </si>
  <si>
    <t>08440</t>
    <phoneticPr fontId="2"/>
  </si>
  <si>
    <t>08450</t>
    <phoneticPr fontId="2"/>
  </si>
  <si>
    <t>08452</t>
    <phoneticPr fontId="2"/>
  </si>
  <si>
    <t>08456</t>
    <phoneticPr fontId="2"/>
  </si>
  <si>
    <t>08458</t>
    <phoneticPr fontId="2"/>
  </si>
  <si>
    <t>08460</t>
    <phoneticPr fontId="2"/>
  </si>
  <si>
    <t>08470</t>
    <phoneticPr fontId="2"/>
  </si>
  <si>
    <t>08480</t>
    <phoneticPr fontId="2"/>
  </si>
  <si>
    <t>08490</t>
    <phoneticPr fontId="2"/>
  </si>
  <si>
    <t>08500</t>
    <phoneticPr fontId="2"/>
  </si>
  <si>
    <t>08510</t>
    <phoneticPr fontId="2"/>
  </si>
  <si>
    <t>08520</t>
    <phoneticPr fontId="2"/>
  </si>
  <si>
    <t>08530</t>
    <phoneticPr fontId="2"/>
  </si>
  <si>
    <t>08540</t>
    <phoneticPr fontId="2"/>
  </si>
  <si>
    <t>08550</t>
    <phoneticPr fontId="2"/>
  </si>
  <si>
    <t>08560</t>
    <phoneticPr fontId="2"/>
  </si>
  <si>
    <t>08570</t>
    <phoneticPr fontId="2"/>
  </si>
  <si>
    <t>08580</t>
    <phoneticPr fontId="2"/>
  </si>
  <si>
    <t>08590</t>
    <phoneticPr fontId="2"/>
  </si>
  <si>
    <t>08600</t>
    <phoneticPr fontId="2"/>
  </si>
  <si>
    <t>08610</t>
    <phoneticPr fontId="2"/>
  </si>
  <si>
    <t>08620</t>
    <phoneticPr fontId="2"/>
  </si>
  <si>
    <t>08630</t>
    <phoneticPr fontId="2"/>
  </si>
  <si>
    <t>08640</t>
    <phoneticPr fontId="2"/>
  </si>
  <si>
    <t>08650</t>
    <phoneticPr fontId="2"/>
  </si>
  <si>
    <t>08990</t>
    <phoneticPr fontId="2"/>
  </si>
  <si>
    <t>（第二面）</t>
    <rPh sb="1" eb="4">
      <t>ダイニメン</t>
    </rPh>
    <phoneticPr fontId="2"/>
  </si>
  <si>
    <t>棟</t>
    <rPh sb="0" eb="1">
      <t>トウ</t>
    </rPh>
    <phoneticPr fontId="2"/>
  </si>
  <si>
    <t>-</t>
  </si>
  <si>
    <t>-</t>
    <phoneticPr fontId="2"/>
  </si>
  <si>
    <t>営業所名（建築士事務所名）</t>
    <phoneticPr fontId="2"/>
  </si>
  <si>
    <t>郵便番号</t>
    <rPh sb="0" eb="4">
      <t>ユウビンバンゴウ</t>
    </rPh>
    <phoneticPr fontId="2"/>
  </si>
  <si>
    <t>所在地</t>
    <rPh sb="0" eb="3">
      <t>ショザイチ</t>
    </rPh>
    <phoneticPr fontId="2"/>
  </si>
  <si>
    <t>営業所名（建築士事務所名）</t>
    <rPh sb="0" eb="3">
      <t>エイギョウショ</t>
    </rPh>
    <rPh sb="3" eb="4">
      <t>メイ</t>
    </rPh>
    <rPh sb="5" eb="8">
      <t>ケンチクシ</t>
    </rPh>
    <rPh sb="8" eb="11">
      <t>ジムショ</t>
    </rPh>
    <rPh sb="11" eb="12">
      <t>メイ</t>
    </rPh>
    <phoneticPr fontId="2"/>
  </si>
  <si>
    <t>営業所名</t>
    <rPh sb="0" eb="3">
      <t>エイギョウショ</t>
    </rPh>
    <rPh sb="3" eb="4">
      <t>メイ</t>
    </rPh>
    <phoneticPr fontId="2"/>
  </si>
  <si>
    <t>他に分類されないもの</t>
    <phoneticPr fontId="2"/>
  </si>
  <si>
    <t>イ．着工予定期日</t>
    <phoneticPr fontId="2"/>
  </si>
  <si>
    <t>ロ．工事完了予定期日</t>
    <phoneticPr fontId="2"/>
  </si>
  <si>
    <t>イ．建築主の種別</t>
    <phoneticPr fontId="2"/>
  </si>
  <si>
    <t>イ．地名地番</t>
    <phoneticPr fontId="2"/>
  </si>
  <si>
    <t>ロ．都市計画</t>
    <phoneticPr fontId="2"/>
  </si>
  <si>
    <t>イ．番号</t>
    <phoneticPr fontId="2"/>
  </si>
  <si>
    <t>ロ．物件名</t>
    <rPh sb="2" eb="5">
      <t>ブッケンメイ</t>
    </rPh>
    <phoneticPr fontId="2"/>
  </si>
  <si>
    <t>【５．主要用途】</t>
    <rPh sb="3" eb="5">
      <t>シュヨウ</t>
    </rPh>
    <rPh sb="5" eb="7">
      <t>ヨウト</t>
    </rPh>
    <phoneticPr fontId="2"/>
  </si>
  <si>
    <t>消費税込み</t>
    <rPh sb="0" eb="2">
      <t>ショウヒ</t>
    </rPh>
    <phoneticPr fontId="2"/>
  </si>
  <si>
    <t>【２．除却建築物の概要】</t>
    <rPh sb="3" eb="5">
      <t>ジョキャク</t>
    </rPh>
    <rPh sb="5" eb="8">
      <t>ケンチクブツ</t>
    </rPh>
    <rPh sb="9" eb="11">
      <t>ガイヨウ</t>
    </rPh>
    <phoneticPr fontId="2"/>
  </si>
  <si>
    <t>ロ．新設又は
　　　その他の別</t>
    <phoneticPr fontId="2"/>
  </si>
  <si>
    <t>ハ．新設住宅の資金</t>
    <phoneticPr fontId="2"/>
  </si>
  <si>
    <t>ニ．住宅の建築工法</t>
    <phoneticPr fontId="2"/>
  </si>
  <si>
    <t>ホ．住宅の種類</t>
    <phoneticPr fontId="2"/>
  </si>
  <si>
    <t>ヘ．住宅の建て方</t>
    <rPh sb="2" eb="4">
      <t>ジュウタク</t>
    </rPh>
    <rPh sb="5" eb="6">
      <t>タ</t>
    </rPh>
    <rPh sb="7" eb="8">
      <t>カタ</t>
    </rPh>
    <phoneticPr fontId="2"/>
  </si>
  <si>
    <t>ト．利用関係</t>
    <phoneticPr fontId="2"/>
  </si>
  <si>
    <t>チ．住宅の戸数</t>
    <phoneticPr fontId="2"/>
  </si>
  <si>
    <t>リ．工事部分の
　　床面積の合計</t>
    <phoneticPr fontId="2"/>
  </si>
  <si>
    <t>イ．主要用途</t>
    <rPh sb="2" eb="4">
      <t>シュヨウ</t>
    </rPh>
    <rPh sb="4" eb="6">
      <t>ヨウト</t>
    </rPh>
    <phoneticPr fontId="2"/>
  </si>
  <si>
    <t>主要用途の区分</t>
    <phoneticPr fontId="2"/>
  </si>
  <si>
    <t>国家公務、地方公務</t>
    <phoneticPr fontId="2"/>
  </si>
  <si>
    <t>居住専用住宅</t>
    <rPh sb="0" eb="2">
      <t>キョジュウ</t>
    </rPh>
    <rPh sb="2" eb="4">
      <t>センヨウ</t>
    </rPh>
    <rPh sb="4" eb="6">
      <t>ジュウタク</t>
    </rPh>
    <phoneticPr fontId="2"/>
  </si>
  <si>
    <t>居住専用準住宅</t>
    <rPh sb="0" eb="2">
      <t>キョジュウ</t>
    </rPh>
    <rPh sb="2" eb="4">
      <t>センヨウ</t>
    </rPh>
    <rPh sb="4" eb="5">
      <t>ジュン</t>
    </rPh>
    <rPh sb="5" eb="7">
      <t>ジュウタク</t>
    </rPh>
    <phoneticPr fontId="2"/>
  </si>
  <si>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2"/>
  </si>
  <si>
    <t>01</t>
    <phoneticPr fontId="2"/>
  </si>
  <si>
    <t>02</t>
  </si>
  <si>
    <t>産業
専用</t>
    <rPh sb="0" eb="2">
      <t>サンギョウ</t>
    </rPh>
    <rPh sb="3" eb="5">
      <t>センヨウ</t>
    </rPh>
    <phoneticPr fontId="2"/>
  </si>
  <si>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</si>
  <si>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</si>
  <si>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</si>
  <si>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</si>
  <si>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</si>
  <si>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</si>
  <si>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2"/>
  </si>
  <si>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</si>
  <si>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</si>
  <si>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2"/>
  </si>
  <si>
    <t>【６．一の建築物ごとの内容】</t>
    <phoneticPr fontId="2"/>
  </si>
  <si>
    <t>助産所（入所する者の寝室があるものに限る。）</t>
    <rPh sb="4" eb="6">
      <t>ニュウショ</t>
    </rPh>
    <rPh sb="8" eb="9">
      <t>モノ</t>
    </rPh>
    <rPh sb="10" eb="12">
      <t>シンシツ</t>
    </rPh>
    <rPh sb="18" eb="19">
      <t>カギ</t>
    </rPh>
    <phoneticPr fontId="2"/>
  </si>
  <si>
    <t>助産所（入所する者の寝室がないものに限る。）</t>
    <rPh sb="4" eb="6">
      <t>ニュウショ</t>
    </rPh>
    <rPh sb="8" eb="9">
      <t>モノ</t>
    </rPh>
    <rPh sb="10" eb="12">
      <t>シンシツ</t>
    </rPh>
    <rPh sb="18" eb="19">
      <t>カギ</t>
    </rPh>
    <phoneticPr fontId="2"/>
  </si>
  <si>
    <t>児童福祉施設等（建築基準法施行令第19条第１項に規定する児童福祉施設等をいい、前４項に掲げるものを除く。次項において同じ。）（入所する者の寝室があるものに限る。）</t>
    <phoneticPr fontId="2"/>
  </si>
  <si>
    <t>児童福祉施設等（入所する者の寝室がないものに限る。）</t>
    <phoneticPr fontId="2"/>
  </si>
  <si>
    <t>08132</t>
    <phoneticPr fontId="2"/>
  </si>
  <si>
    <t>ロ．資本の額又は
    出資の総額</t>
    <phoneticPr fontId="2"/>
  </si>
  <si>
    <t>㎡</t>
  </si>
  <si>
    <t>用途の分類</t>
    <rPh sb="0" eb="2">
      <t>ヨウト</t>
    </rPh>
    <rPh sb="3" eb="5">
      <t>ブンルイ</t>
    </rPh>
    <phoneticPr fontId="2"/>
  </si>
  <si>
    <t>居住
産業
併用</t>
    <rPh sb="0" eb="2">
      <t>キョジュウ</t>
    </rPh>
    <rPh sb="3" eb="5">
      <t>サンギョウ</t>
    </rPh>
    <rPh sb="6" eb="8">
      <t>ヘイヨウ</t>
    </rPh>
    <phoneticPr fontId="2"/>
  </si>
  <si>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2"/>
  </si>
  <si>
    <t xml:space="preserve">共同住宅 </t>
    <phoneticPr fontId="2"/>
  </si>
  <si>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2"/>
  </si>
  <si>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2"/>
  </si>
  <si>
    <t>①</t>
    <phoneticPr fontId="2"/>
  </si>
  <si>
    <t>②</t>
    <phoneticPr fontId="2"/>
  </si>
  <si>
    <t>③</t>
    <phoneticPr fontId="2"/>
  </si>
  <si>
    <t>用途</t>
    <rPh sb="0" eb="2">
      <t>ヨウト</t>
    </rPh>
    <phoneticPr fontId="2"/>
  </si>
  <si>
    <t>床面積</t>
    <rPh sb="0" eb="3">
      <t>ユカメンセキ</t>
    </rPh>
    <phoneticPr fontId="2"/>
  </si>
  <si>
    <t>建築工事届</t>
    <rPh sb="0" eb="2">
      <t>ケンチク</t>
    </rPh>
    <rPh sb="2" eb="4">
      <t>コウジ</t>
    </rPh>
    <rPh sb="4" eb="5">
      <t>トドケ</t>
    </rPh>
    <phoneticPr fontId="2"/>
  </si>
  <si>
    <t>構造の区分</t>
    <rPh sb="3" eb="5">
      <t>クブン</t>
    </rPh>
    <phoneticPr fontId="2"/>
  </si>
  <si>
    <t>木造</t>
    <phoneticPr fontId="2"/>
  </si>
  <si>
    <t>鉄骨鉄筋コンクリート造</t>
    <phoneticPr fontId="2"/>
  </si>
  <si>
    <t>鉄筋コンクリート造</t>
    <phoneticPr fontId="2"/>
  </si>
  <si>
    <t>鉄骨造</t>
    <phoneticPr fontId="2"/>
  </si>
  <si>
    <t>02</t>
    <phoneticPr fontId="2"/>
  </si>
  <si>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</si>
  <si>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</si>
  <si>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</si>
  <si>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</si>
  <si>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2"/>
  </si>
  <si>
    <t>（注意欄に記載の記号を記入してください）</t>
    <rPh sb="8" eb="10">
      <t>キゴウ</t>
    </rPh>
    <phoneticPr fontId="2"/>
  </si>
  <si>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2"/>
  </si>
  <si>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2"/>
  </si>
  <si>
    <t>飲食店（次項に掲げるもの並びに田園住居地域及びその周辺の地域で生産された農産物を材料とする料理の提供を主たる目的とするものを除く。）</t>
    <rPh sb="28" eb="30">
      <t>チイキ</t>
    </rPh>
    <phoneticPr fontId="2"/>
  </si>
  <si>
    <t>農産物の生産、集荷、処理又は貯蔵に供するもの</t>
    <rPh sb="1" eb="2">
      <t>サン</t>
    </rPh>
    <phoneticPr fontId="2"/>
  </si>
  <si>
    <t>農業の生産資材の貯蔵に供するもの</t>
    <rPh sb="0" eb="2">
      <t>ノウギョウ</t>
    </rPh>
    <phoneticPr fontId="2"/>
  </si>
  <si>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2"/>
  </si>
  <si>
    <t>万円</t>
    <rPh sb="0" eb="1">
      <t>マン</t>
    </rPh>
    <rPh sb="1" eb="2">
      <t>エン</t>
    </rPh>
    <phoneticPr fontId="2"/>
  </si>
  <si>
    <t>コンクリートブロック造</t>
    <phoneticPr fontId="2"/>
  </si>
  <si>
    <t>(15)新築の場合における階数（地下の階数）</t>
    <rPh sb="4" eb="6">
      <t>シンチク</t>
    </rPh>
    <rPh sb="7" eb="9">
      <t>バアイ</t>
    </rPh>
    <rPh sb="13" eb="15">
      <t>カイスウ</t>
    </rPh>
    <rPh sb="16" eb="18">
      <t>チカ</t>
    </rPh>
    <rPh sb="19" eb="21">
      <t>カイスウ</t>
    </rPh>
    <phoneticPr fontId="4"/>
  </si>
  <si>
    <t>(16)新築工事の場合における敷地面積[平方メートル]</t>
    <rPh sb="4" eb="6">
      <t>シンチク</t>
    </rPh>
    <rPh sb="6" eb="8">
      <t>コウジ</t>
    </rPh>
    <rPh sb="9" eb="11">
      <t>バアイ</t>
    </rPh>
    <rPh sb="15" eb="17">
      <t>シキチ</t>
    </rPh>
    <rPh sb="17" eb="19">
      <t>メンセキ</t>
    </rPh>
    <rPh sb="20" eb="22">
      <t>ヘイホウ</t>
    </rPh>
    <phoneticPr fontId="4"/>
  </si>
  <si>
    <t>(17)新設又はその他の別</t>
    <rPh sb="4" eb="6">
      <t>シンセツ</t>
    </rPh>
    <rPh sb="6" eb="7">
      <t>マタ</t>
    </rPh>
    <rPh sb="10" eb="11">
      <t>タ</t>
    </rPh>
    <rPh sb="12" eb="13">
      <t>ベツ</t>
    </rPh>
    <phoneticPr fontId="4"/>
  </si>
  <si>
    <t>(18)新設住宅の資金</t>
    <rPh sb="4" eb="6">
      <t>シンセツ</t>
    </rPh>
    <rPh sb="6" eb="8">
      <t>ジュウタク</t>
    </rPh>
    <rPh sb="9" eb="11">
      <t>シキン</t>
    </rPh>
    <phoneticPr fontId="4"/>
  </si>
  <si>
    <t>(19)住宅の建築工法</t>
    <rPh sb="4" eb="6">
      <t>ジュウタク</t>
    </rPh>
    <rPh sb="7" eb="9">
      <t>ケンチク</t>
    </rPh>
    <rPh sb="9" eb="11">
      <t>コウホウ</t>
    </rPh>
    <phoneticPr fontId="4"/>
  </si>
  <si>
    <t>(20)住宅の種類</t>
    <rPh sb="4" eb="6">
      <t>ジュウタク</t>
    </rPh>
    <rPh sb="7" eb="9">
      <t>シュルイ</t>
    </rPh>
    <phoneticPr fontId="4"/>
  </si>
  <si>
    <t>(21)建て方</t>
    <rPh sb="4" eb="5">
      <t>タ</t>
    </rPh>
    <rPh sb="6" eb="7">
      <t>カタ</t>
    </rPh>
    <phoneticPr fontId="4"/>
  </si>
  <si>
    <t>(22)利用関係</t>
    <rPh sb="4" eb="6">
      <t>リヨウ</t>
    </rPh>
    <rPh sb="6" eb="8">
      <t>カンケイ</t>
    </rPh>
    <phoneticPr fontId="4"/>
  </si>
  <si>
    <t>(23)戸数[戸]</t>
    <rPh sb="4" eb="6">
      <t>コスウ</t>
    </rPh>
    <rPh sb="5" eb="6">
      <t>ジュウコ</t>
    </rPh>
    <rPh sb="7" eb="8">
      <t>ト</t>
    </rPh>
    <phoneticPr fontId="4"/>
  </si>
  <si>
    <t>(24)工事部分の床面積の合計[平方メートル]</t>
    <rPh sb="4" eb="8">
      <t>コウジブブン</t>
    </rPh>
    <rPh sb="9" eb="12">
      <t>ユカメンセキ</t>
    </rPh>
    <rPh sb="13" eb="15">
      <t>ゴウケイ</t>
    </rPh>
    <rPh sb="16" eb="18">
      <t>ヘイホウ</t>
    </rPh>
    <phoneticPr fontId="4"/>
  </si>
  <si>
    <t>(25)建築を伴う除却住宅戸数[戸]</t>
    <rPh sb="4" eb="6">
      <t>ケンチク</t>
    </rPh>
    <rPh sb="7" eb="8">
      <t>トモナ</t>
    </rPh>
    <rPh sb="9" eb="11">
      <t>ジョキャク</t>
    </rPh>
    <rPh sb="11" eb="13">
      <t>ジュウタク</t>
    </rPh>
    <rPh sb="13" eb="15">
      <t>コスウ</t>
    </rPh>
    <rPh sb="16" eb="17">
      <t>ト</t>
    </rPh>
    <phoneticPr fontId="4"/>
  </si>
  <si>
    <t>(26)建築を伴う除却住宅の利用関係</t>
    <rPh sb="4" eb="6">
      <t>ケンチク</t>
    </rPh>
    <rPh sb="7" eb="8">
      <t>トモナ</t>
    </rPh>
    <rPh sb="9" eb="11">
      <t>ジョキャク</t>
    </rPh>
    <rPh sb="11" eb="13">
      <t>ジュウタク</t>
    </rPh>
    <rPh sb="14" eb="16">
      <t>リヨウ</t>
    </rPh>
    <rPh sb="16" eb="18">
      <t>カンケイ</t>
    </rPh>
    <phoneticPr fontId="4"/>
  </si>
  <si>
    <t>23-5,6計算用</t>
    <phoneticPr fontId="2"/>
  </si>
  <si>
    <t>計算用 用途分類</t>
    <rPh sb="0" eb="3">
      <t>ケイサンヨウ</t>
    </rPh>
    <rPh sb="4" eb="6">
      <t>ヨウト</t>
    </rPh>
    <rPh sb="6" eb="8">
      <t>ブンルイ</t>
    </rPh>
    <phoneticPr fontId="2"/>
  </si>
  <si>
    <t>カウント</t>
    <phoneticPr fontId="2"/>
  </si>
  <si>
    <t>01</t>
  </si>
  <si>
    <t>主要用途</t>
    <rPh sb="0" eb="4">
      <t>シュヨウヨウト</t>
    </rPh>
    <phoneticPr fontId="2"/>
  </si>
  <si>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</si>
  <si>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</si>
  <si>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</si>
  <si>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</si>
  <si>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</si>
  <si>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</si>
  <si>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</si>
  <si>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</si>
  <si>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</si>
  <si>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</si>
  <si>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</si>
  <si>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</si>
  <si>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</si>
  <si>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</si>
  <si>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</si>
  <si>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</si>
  <si>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</si>
  <si>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</si>
  <si>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</si>
  <si>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</si>
  <si>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</si>
  <si>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</si>
  <si>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</si>
  <si>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</si>
  <si>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</si>
  <si>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</si>
  <si>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</si>
  <si>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</si>
  <si>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</si>
  <si>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</si>
  <si>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</si>
  <si>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</si>
  <si>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</si>
  <si>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</si>
  <si>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</si>
  <si>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</si>
  <si>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</si>
  <si>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</si>
  <si>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</si>
  <si>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</si>
  <si>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</si>
  <si>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</si>
  <si>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</si>
  <si>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</si>
  <si>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</si>
  <si>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</si>
  <si>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</si>
  <si>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</si>
  <si>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</si>
  <si>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</si>
  <si>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</si>
  <si>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</si>
  <si>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</si>
  <si>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</si>
  <si>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</si>
  <si>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</si>
  <si>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</si>
  <si>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</si>
  <si>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</si>
  <si>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</si>
  <si>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</si>
  <si>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</si>
  <si>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</si>
  <si>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</si>
  <si>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</si>
  <si>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</si>
  <si>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</si>
  <si>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</si>
  <si>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</si>
  <si>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</si>
  <si>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</si>
  <si>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</si>
  <si>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2"/>
  </si>
  <si>
    <r>
      <rPr>
        <sz val="10"/>
        <color theme="1"/>
        <rFont val="ＭＳ 明朝"/>
        <family val="1"/>
        <charset val="128"/>
      </rPr>
      <t>(</t>
    </r>
    <r>
      <rPr>
        <sz val="11"/>
        <color theme="1"/>
        <rFont val="ＭＳ 明朝"/>
        <family val="1"/>
        <charset val="128"/>
      </rPr>
      <t>2)公営住宅</t>
    </r>
    <phoneticPr fontId="2"/>
  </si>
  <si>
    <t>消費税</t>
    <rPh sb="0" eb="3">
      <t>ショウヒゼイ</t>
    </rPh>
    <phoneticPr fontId="2"/>
  </si>
  <si>
    <t>物件名</t>
    <rPh sb="0" eb="3">
      <t>ブッケンメイ</t>
    </rPh>
    <phoneticPr fontId="2"/>
  </si>
  <si>
    <t>2種類以上の用途分類（用途）①</t>
    <rPh sb="1" eb="3">
      <t>シュルイ</t>
    </rPh>
    <rPh sb="3" eb="5">
      <t>イジョウ</t>
    </rPh>
    <phoneticPr fontId="3"/>
  </si>
  <si>
    <t>2種類以上の用途ごとの工事部分の床面積①</t>
    <rPh sb="1" eb="3">
      <t>シュルイ</t>
    </rPh>
    <rPh sb="3" eb="5">
      <t>イジョウ</t>
    </rPh>
    <phoneticPr fontId="3"/>
  </si>
  <si>
    <t>2種類以上の用途分類（用途）②</t>
    <rPh sb="1" eb="3">
      <t>シュルイ</t>
    </rPh>
    <rPh sb="3" eb="5">
      <t>イジョウ</t>
    </rPh>
    <phoneticPr fontId="3"/>
  </si>
  <si>
    <t>2種類以上の用途ごとの工事部分の床面積②</t>
    <rPh sb="1" eb="3">
      <t>シュルイ</t>
    </rPh>
    <rPh sb="3" eb="5">
      <t>イジョウ</t>
    </rPh>
    <phoneticPr fontId="3"/>
  </si>
  <si>
    <t>2種類以上の用途分類（用途）③</t>
    <rPh sb="1" eb="3">
      <t>シュルイ</t>
    </rPh>
    <rPh sb="3" eb="5">
      <t>イジョウ</t>
    </rPh>
    <phoneticPr fontId="3"/>
  </si>
  <si>
    <t>2種類以上の用途ごとの工事部分の床面積③</t>
    <rPh sb="1" eb="3">
      <t>シュルイ</t>
    </rPh>
    <rPh sb="3" eb="5">
      <t>イジョウ</t>
    </rPh>
    <phoneticPr fontId="3"/>
  </si>
  <si>
    <t>多用途</t>
    <phoneticPr fontId="2"/>
  </si>
  <si>
    <r>
      <t xml:space="preserve">ハ．用途
</t>
    </r>
    <r>
      <rPr>
        <sz val="9"/>
        <color theme="1"/>
        <rFont val="ＭＳ 明朝"/>
        <family val="1"/>
        <charset val="128"/>
      </rPr>
      <t>（注意欄に記載の記号を
　記入してください）</t>
    </r>
    <rPh sb="2" eb="4">
      <t>ヨウト</t>
    </rPh>
    <rPh sb="13" eb="15">
      <t>キゴウ</t>
    </rPh>
    <phoneticPr fontId="2"/>
  </si>
  <si>
    <r>
      <t xml:space="preserve">ニ．工事部分の構造
</t>
    </r>
    <r>
      <rPr>
        <sz val="9"/>
        <color theme="1"/>
        <rFont val="ＭＳ 明朝"/>
        <family val="1"/>
        <charset val="128"/>
      </rPr>
      <t>（注意欄に記載の記号を
　記入してください）</t>
    </r>
    <rPh sb="18" eb="20">
      <t>キゴウ</t>
    </rPh>
    <phoneticPr fontId="2"/>
  </si>
  <si>
    <t>ホ．工事の予定期間</t>
    <phoneticPr fontId="2"/>
  </si>
  <si>
    <t>ヘ．工事部分の
　　  床面積の合計</t>
    <rPh sb="16" eb="18">
      <t>ゴウケイ</t>
    </rPh>
    <phoneticPr fontId="2"/>
  </si>
  <si>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2"/>
  </si>
  <si>
    <t>チ．建築工事費予定額</t>
    <phoneticPr fontId="2"/>
  </si>
  <si>
    <t>リ．新築工事の場合に
　　おける地上の階数</t>
    <rPh sb="2" eb="4">
      <t>シンチク</t>
    </rPh>
    <rPh sb="4" eb="6">
      <t>コウジ</t>
    </rPh>
    <rPh sb="7" eb="9">
      <t>バアイ</t>
    </rPh>
    <phoneticPr fontId="2"/>
  </si>
  <si>
    <t>ヌ．新築工事の場合に
　　おける地下の階数</t>
    <rPh sb="2" eb="6">
      <t>シンチクコウジ</t>
    </rPh>
    <rPh sb="7" eb="9">
      <t>バアイ</t>
    </rPh>
    <phoneticPr fontId="2"/>
  </si>
  <si>
    <t>【７．新築工事の場合における敷地面積】</t>
    <phoneticPr fontId="2"/>
  </si>
  <si>
    <t>　イ．産業分類</t>
    <rPh sb="3" eb="7">
      <t>サンギョウブンルイ</t>
    </rPh>
    <phoneticPr fontId="2"/>
  </si>
  <si>
    <t xml:space="preserve">  ロ．除却原因</t>
    <phoneticPr fontId="2"/>
  </si>
  <si>
    <t>ロ．除却原因</t>
    <phoneticPr fontId="2"/>
  </si>
  <si>
    <t>　ハ．構造</t>
    <phoneticPr fontId="2"/>
  </si>
  <si>
    <t>ハ．構造</t>
    <phoneticPr fontId="2"/>
  </si>
  <si>
    <t>　ニ．建築物の数</t>
    <phoneticPr fontId="2"/>
  </si>
  <si>
    <t>ニ．建築物の数</t>
    <phoneticPr fontId="2"/>
  </si>
  <si>
    <t>　ホ．住宅の戸数</t>
    <phoneticPr fontId="2"/>
  </si>
  <si>
    <t>ホ．住宅の戸数</t>
    <phoneticPr fontId="2"/>
  </si>
  <si>
    <t>　チ．住宅の利用関係</t>
    <phoneticPr fontId="2"/>
  </si>
  <si>
    <t>ヘ．住宅の利用関係</t>
    <phoneticPr fontId="2"/>
  </si>
  <si>
    <t>ト．建築物の床面積の合計</t>
    <phoneticPr fontId="2"/>
  </si>
  <si>
    <t>　ヌ．建築物の評価額</t>
    <phoneticPr fontId="2"/>
  </si>
  <si>
    <t>チ．建築物の評価額</t>
    <phoneticPr fontId="2"/>
  </si>
  <si>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2"/>
  </si>
  <si>
    <t>　⑬　６欄の「ニ」は、次の表の記号の中から該当するものを選んで記入してください。工事部分が２種類
    以上の構造からなるときは、床面積が最も大きい部分の構造について記入してください。
　</t>
    <phoneticPr fontId="2"/>
  </si>
  <si>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2"/>
  </si>
  <si>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2"/>
  </si>
  <si>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2"/>
  </si>
  <si>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2"/>
  </si>
  <si>
    <t>（第二面）</t>
  </si>
  <si>
    <t>No.2</t>
    <phoneticPr fontId="2"/>
  </si>
  <si>
    <t>No.3</t>
    <phoneticPr fontId="2"/>
  </si>
  <si>
    <t>No.4</t>
    <phoneticPr fontId="2"/>
  </si>
  <si>
    <t>No.5</t>
    <phoneticPr fontId="2"/>
  </si>
  <si>
    <t>担当者の氏名</t>
    <rPh sb="0" eb="3">
      <t>タントウシャ</t>
    </rPh>
    <rPh sb="4" eb="6">
      <t>シメイ</t>
    </rPh>
    <phoneticPr fontId="2"/>
  </si>
  <si>
    <t>担当者の電話番号</t>
    <rPh sb="0" eb="3">
      <t>タントウシャ</t>
    </rPh>
    <rPh sb="4" eb="8">
      <t>デンワバンゴウ</t>
    </rPh>
    <phoneticPr fontId="2"/>
  </si>
  <si>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2"/>
  </si>
  <si>
    <t>(27)建築工事届受理番号</t>
    <phoneticPr fontId="2"/>
  </si>
  <si>
    <t>　　工事施工者（設計者又は代理者）</t>
    <phoneticPr fontId="2"/>
  </si>
  <si>
    <t>　　工事監理者</t>
    <rPh sb="2" eb="4">
      <t>コウジ</t>
    </rPh>
    <rPh sb="4" eb="6">
      <t>カンリ</t>
    </rPh>
    <rPh sb="6" eb="7">
      <t>シャ</t>
    </rPh>
    <phoneticPr fontId="2"/>
  </si>
  <si>
    <t>浜松市中央区</t>
    <phoneticPr fontId="2"/>
  </si>
  <si>
    <t>浜松市浜名区</t>
    <phoneticPr fontId="2"/>
  </si>
  <si>
    <t>浜松市天竜区</t>
    <phoneticPr fontId="2"/>
  </si>
  <si>
    <t>(9－2)建築物の用途分類（用途区分）</t>
    <rPh sb="5" eb="8">
      <t>ケンチクブツ</t>
    </rPh>
    <rPh sb="9" eb="11">
      <t>ヨウト</t>
    </rPh>
    <rPh sb="11" eb="13">
      <t>ブンルイ</t>
    </rPh>
    <rPh sb="14" eb="16">
      <t>ヨウト</t>
    </rPh>
    <rPh sb="16" eb="18">
      <t>クブン</t>
    </rPh>
    <phoneticPr fontId="2"/>
  </si>
  <si>
    <t>(9)建築物の用途分類（主要用途）</t>
    <rPh sb="3" eb="6">
      <t>ケンチクブツ</t>
    </rPh>
    <rPh sb="7" eb="9">
      <t>ヨウト</t>
    </rPh>
    <rPh sb="9" eb="11">
      <t>ブンルイ</t>
    </rPh>
    <phoneticPr fontId="2"/>
  </si>
  <si>
    <t>2種類以上の用途分類（用途区分）①</t>
    <rPh sb="1" eb="3">
      <t>シュルイ</t>
    </rPh>
    <rPh sb="3" eb="5">
      <t>イジョウ</t>
    </rPh>
    <rPh sb="13" eb="15">
      <t>クブン</t>
    </rPh>
    <phoneticPr fontId="9"/>
  </si>
  <si>
    <t>2種類以上の用途ごとの工事部分の床面積①</t>
    <rPh sb="1" eb="3">
      <t>シュルイ</t>
    </rPh>
    <rPh sb="3" eb="5">
      <t>イジョウ</t>
    </rPh>
    <phoneticPr fontId="9"/>
  </si>
  <si>
    <t>2種類以上の用途分類（用途区分）②</t>
    <rPh sb="1" eb="3">
      <t>シュルイ</t>
    </rPh>
    <rPh sb="3" eb="5">
      <t>イジョウ</t>
    </rPh>
    <rPh sb="13" eb="15">
      <t>クブン</t>
    </rPh>
    <phoneticPr fontId="9"/>
  </si>
  <si>
    <t>2種類以上の用途ごとの工事部分の床面積②</t>
    <rPh sb="1" eb="3">
      <t>シュルイ</t>
    </rPh>
    <rPh sb="3" eb="5">
      <t>イジョウ</t>
    </rPh>
    <phoneticPr fontId="9"/>
  </si>
  <si>
    <t>2種類以上の用途分類（用途区分）③</t>
    <rPh sb="1" eb="3">
      <t>シュルイ</t>
    </rPh>
    <rPh sb="3" eb="5">
      <t>イジョウ</t>
    </rPh>
    <rPh sb="13" eb="15">
      <t>クブン</t>
    </rPh>
    <phoneticPr fontId="9"/>
  </si>
  <si>
    <t>2種類以上の用途ごとの工事部分の床面積③</t>
    <rPh sb="1" eb="3">
      <t>シュルイ</t>
    </rPh>
    <rPh sb="3" eb="5">
      <t>イジョウ</t>
    </rPh>
    <phoneticPr fontId="9"/>
  </si>
  <si>
    <t>棟番号＋利用関係</t>
    <rPh sb="0" eb="1">
      <t>トウ</t>
    </rPh>
    <rPh sb="1" eb="3">
      <t>バンゴウ</t>
    </rPh>
    <rPh sb="4" eb="8">
      <t>リヨウカンケイ</t>
    </rPh>
    <phoneticPr fontId="2"/>
  </si>
  <si>
    <t>住宅着工欄の棟番号</t>
    <rPh sb="0" eb="2">
      <t>ジュウタク</t>
    </rPh>
    <rPh sb="2" eb="4">
      <t>チャッコウ</t>
    </rPh>
    <rPh sb="4" eb="5">
      <t>ラン</t>
    </rPh>
    <rPh sb="6" eb="7">
      <t>トウ</t>
    </rPh>
    <rPh sb="7" eb="9">
      <t>バンゴウ</t>
    </rPh>
    <phoneticPr fontId="2"/>
  </si>
  <si>
    <t>(3)棟区分</t>
    <phoneticPr fontId="2"/>
  </si>
  <si>
    <t>着工予定期日（年）</t>
    <rPh sb="0" eb="2">
      <t>チャッコウ</t>
    </rPh>
    <rPh sb="2" eb="4">
      <t>ヨテイ</t>
    </rPh>
    <rPh sb="4" eb="6">
      <t>キジツ</t>
    </rPh>
    <rPh sb="7" eb="8">
      <t>ネン</t>
    </rPh>
    <phoneticPr fontId="4"/>
  </si>
  <si>
    <t>着工予定期日（月）</t>
    <rPh sb="0" eb="2">
      <t>チャッコウ</t>
    </rPh>
    <rPh sb="2" eb="4">
      <t>ヨテイ</t>
    </rPh>
    <rPh sb="4" eb="6">
      <t>キジツ</t>
    </rPh>
    <rPh sb="7" eb="8">
      <t>ツキ</t>
    </rPh>
    <phoneticPr fontId="4"/>
  </si>
  <si>
    <t>(2)市町村一連番号</t>
    <rPh sb="3" eb="6">
      <t>シチョウソン</t>
    </rPh>
    <rPh sb="6" eb="8">
      <t>イチレン</t>
    </rPh>
    <rPh sb="8" eb="10">
      <t>バンゴウ</t>
    </rPh>
    <phoneticPr fontId="2"/>
  </si>
  <si>
    <t>(1)市区町村</t>
    <rPh sb="3" eb="5">
      <t>シク</t>
    </rPh>
    <rPh sb="5" eb="7">
      <t>チョウソン</t>
    </rPh>
    <phoneticPr fontId="4"/>
  </si>
  <si>
    <t>作成者氏名</t>
    <rPh sb="0" eb="3">
      <t>サクセイシャ</t>
    </rPh>
    <rPh sb="3" eb="5">
      <t>シメイ</t>
    </rPh>
    <phoneticPr fontId="2"/>
  </si>
  <si>
    <t>表示コード</t>
  </si>
  <si>
    <t>主要用途（大分類）</t>
    <rPh sb="0" eb="2">
      <t>シュヨウ</t>
    </rPh>
    <rPh sb="2" eb="4">
      <t>ヨウト</t>
    </rPh>
    <phoneticPr fontId="2"/>
  </si>
  <si>
    <t>01</t>
    <phoneticPr fontId="4"/>
  </si>
  <si>
    <t>居住専用住宅</t>
    <rPh sb="0" eb="2">
      <t>キョジュウ</t>
    </rPh>
    <rPh sb="2" eb="4">
      <t>センヨウ</t>
    </rPh>
    <rPh sb="4" eb="6">
      <t>ジュウタク</t>
    </rPh>
    <phoneticPr fontId="30"/>
  </si>
  <si>
    <t>02</t>
    <phoneticPr fontId="4"/>
  </si>
  <si>
    <t>居住専用準住宅</t>
    <rPh sb="0" eb="2">
      <t>キョジュウ</t>
    </rPh>
    <rPh sb="2" eb="4">
      <t>センヨウ</t>
    </rPh>
    <rPh sb="4" eb="5">
      <t>ジュン</t>
    </rPh>
    <rPh sb="5" eb="7">
      <t>ジュウタク</t>
    </rPh>
    <phoneticPr fontId="30"/>
  </si>
  <si>
    <t>居住農林水産業併用</t>
    <rPh sb="0" eb="2">
      <t>キョジュウ</t>
    </rPh>
    <rPh sb="2" eb="4">
      <t>ノウリン</t>
    </rPh>
    <rPh sb="4" eb="6">
      <t>スイサン</t>
    </rPh>
    <rPh sb="6" eb="7">
      <t>ギョウ</t>
    </rPh>
    <rPh sb="7" eb="9">
      <t>ヘイヨウ</t>
    </rPh>
    <phoneticPr fontId="30"/>
  </si>
  <si>
    <t>居住鉱業，採石業，砂利採取業，建設業併用</t>
    <rPh sb="0" eb="2">
      <t>キョジュウ</t>
    </rPh>
    <rPh sb="2" eb="4">
      <t>コウギョウ</t>
    </rPh>
    <rPh sb="5" eb="7">
      <t>サイセキ</t>
    </rPh>
    <rPh sb="7" eb="8">
      <t>ギョウ</t>
    </rPh>
    <rPh sb="9" eb="11">
      <t>ジャリ</t>
    </rPh>
    <rPh sb="11" eb="14">
      <t>サイシュギョウ</t>
    </rPh>
    <rPh sb="15" eb="18">
      <t>ケンセツギョウ</t>
    </rPh>
    <rPh sb="18" eb="20">
      <t>ヘイヨウ</t>
    </rPh>
    <phoneticPr fontId="30"/>
  </si>
  <si>
    <t>居住製造業併用</t>
    <rPh sb="0" eb="2">
      <t>キョジュウ</t>
    </rPh>
    <rPh sb="2" eb="5">
      <t>セイゾウギョウ</t>
    </rPh>
    <rPh sb="5" eb="7">
      <t>ヘイヨウ</t>
    </rPh>
    <phoneticPr fontId="30"/>
  </si>
  <si>
    <t>居住電気・ガス・熱供給・水道業併用</t>
    <rPh sb="0" eb="2">
      <t>キョジュウ</t>
    </rPh>
    <rPh sb="2" eb="4">
      <t>デンキ</t>
    </rPh>
    <rPh sb="8" eb="9">
      <t>ネツ</t>
    </rPh>
    <rPh sb="9" eb="11">
      <t>キョウキュウ</t>
    </rPh>
    <rPh sb="12" eb="15">
      <t>スイドウギョウ</t>
    </rPh>
    <rPh sb="15" eb="17">
      <t>ヘイヨウ</t>
    </rPh>
    <phoneticPr fontId="30"/>
  </si>
  <si>
    <t>居住情報通信業併用</t>
    <rPh sb="0" eb="2">
      <t>キョジュウ</t>
    </rPh>
    <rPh sb="2" eb="4">
      <t>ジョウホウ</t>
    </rPh>
    <rPh sb="4" eb="7">
      <t>ツウシンギョウ</t>
    </rPh>
    <rPh sb="7" eb="9">
      <t>ヘイヨウ</t>
    </rPh>
    <phoneticPr fontId="30"/>
  </si>
  <si>
    <t>居住運輸業併用</t>
    <rPh sb="0" eb="2">
      <t>キョジュウ</t>
    </rPh>
    <rPh sb="2" eb="4">
      <t>ウンユ</t>
    </rPh>
    <rPh sb="4" eb="5">
      <t>ギョウ</t>
    </rPh>
    <rPh sb="5" eb="7">
      <t>ヘイヨウ</t>
    </rPh>
    <phoneticPr fontId="30"/>
  </si>
  <si>
    <t>居住卸売業，小売業併用</t>
    <rPh sb="0" eb="2">
      <t>キョジュウ</t>
    </rPh>
    <rPh sb="2" eb="5">
      <t>オロシウリギョウ</t>
    </rPh>
    <rPh sb="6" eb="9">
      <t>コウリギョウ</t>
    </rPh>
    <rPh sb="9" eb="11">
      <t>ヘイヨウ</t>
    </rPh>
    <phoneticPr fontId="30"/>
  </si>
  <si>
    <t>居住金融業，保険業併用</t>
    <rPh sb="0" eb="2">
      <t>キョジュウ</t>
    </rPh>
    <rPh sb="2" eb="5">
      <t>キンユウギョウ</t>
    </rPh>
    <rPh sb="6" eb="9">
      <t>ホケンギョウ</t>
    </rPh>
    <rPh sb="9" eb="11">
      <t>ヘイヨウ</t>
    </rPh>
    <phoneticPr fontId="30"/>
  </si>
  <si>
    <t>居住不動産業併用</t>
    <rPh sb="0" eb="2">
      <t>キョジュウ</t>
    </rPh>
    <rPh sb="2" eb="4">
      <t>フドウ</t>
    </rPh>
    <rPh sb="4" eb="5">
      <t>サン</t>
    </rPh>
    <rPh sb="5" eb="6">
      <t>ギョウ</t>
    </rPh>
    <rPh sb="6" eb="8">
      <t>ヘイヨウ</t>
    </rPh>
    <phoneticPr fontId="30"/>
  </si>
  <si>
    <t>居住宿泊業，飲食サービス業併用</t>
    <rPh sb="0" eb="2">
      <t>キョジュウ</t>
    </rPh>
    <rPh sb="2" eb="4">
      <t>シュクハク</t>
    </rPh>
    <rPh sb="4" eb="5">
      <t>ギョウ</t>
    </rPh>
    <rPh sb="6" eb="8">
      <t>インショク</t>
    </rPh>
    <rPh sb="12" eb="13">
      <t>ギョウ</t>
    </rPh>
    <rPh sb="13" eb="15">
      <t>ヘイヨウ</t>
    </rPh>
    <phoneticPr fontId="30"/>
  </si>
  <si>
    <t>居住教育，学習支援業併用</t>
  </si>
  <si>
    <t>居住医療，福祉併用</t>
  </si>
  <si>
    <t>居住その他のサービス業併用</t>
    <rPh sb="0" eb="2">
      <t>キョジュウ</t>
    </rPh>
    <rPh sb="4" eb="5">
      <t>タ</t>
    </rPh>
    <rPh sb="10" eb="11">
      <t>ギョウ</t>
    </rPh>
    <rPh sb="11" eb="13">
      <t>ヘイヨウ</t>
    </rPh>
    <phoneticPr fontId="30"/>
  </si>
  <si>
    <t>国家公務、地方公務（居住産業併用）</t>
    <rPh sb="0" eb="2">
      <t>コッカ</t>
    </rPh>
    <rPh sb="2" eb="4">
      <t>コウム</t>
    </rPh>
    <rPh sb="5" eb="7">
      <t>チホウ</t>
    </rPh>
    <rPh sb="7" eb="9">
      <t>コウム</t>
    </rPh>
    <rPh sb="10" eb="12">
      <t>キョジュウ</t>
    </rPh>
    <rPh sb="12" eb="14">
      <t>サンギョウ</t>
    </rPh>
    <rPh sb="14" eb="16">
      <t>ヘイヨウ</t>
    </rPh>
    <phoneticPr fontId="30"/>
  </si>
  <si>
    <t>他に分類されないもの（居住産業併用）</t>
    <phoneticPr fontId="4"/>
  </si>
  <si>
    <t>農林水産業用建築物</t>
    <rPh sb="0" eb="2">
      <t>ノウリン</t>
    </rPh>
    <rPh sb="2" eb="5">
      <t>スイサンギョウ</t>
    </rPh>
    <rPh sb="5" eb="6">
      <t>ヨウ</t>
    </rPh>
    <rPh sb="6" eb="9">
      <t>ケンチクブツ</t>
    </rPh>
    <phoneticPr fontId="30"/>
  </si>
  <si>
    <t>鉱業，採石業，砂利採取業，建設業用建築物</t>
    <rPh sb="0" eb="2">
      <t>コウギョウ</t>
    </rPh>
    <rPh sb="3" eb="5">
      <t>サイセキ</t>
    </rPh>
    <rPh sb="5" eb="6">
      <t>ギョウ</t>
    </rPh>
    <rPh sb="7" eb="9">
      <t>ジャリ</t>
    </rPh>
    <rPh sb="9" eb="12">
      <t>サイシュギョウ</t>
    </rPh>
    <rPh sb="13" eb="16">
      <t>ケンセツギョウ</t>
    </rPh>
    <rPh sb="16" eb="17">
      <t>ヨウ</t>
    </rPh>
    <rPh sb="17" eb="20">
      <t>ケンチクブツ</t>
    </rPh>
    <phoneticPr fontId="30"/>
  </si>
  <si>
    <t>製造業用建築物</t>
    <rPh sb="0" eb="3">
      <t>セイゾウギョウ</t>
    </rPh>
    <rPh sb="3" eb="4">
      <t>ヨウ</t>
    </rPh>
    <rPh sb="4" eb="7">
      <t>ケンチクブツ</t>
    </rPh>
    <phoneticPr fontId="30"/>
  </si>
  <si>
    <t>電気・ガス・熱供給・水道業用建築物</t>
    <rPh sb="0" eb="2">
      <t>デンキ</t>
    </rPh>
    <rPh sb="6" eb="7">
      <t>ネツ</t>
    </rPh>
    <rPh sb="7" eb="9">
      <t>キョウキュウ</t>
    </rPh>
    <rPh sb="10" eb="13">
      <t>スイドウギョウ</t>
    </rPh>
    <rPh sb="13" eb="14">
      <t>ヨウ</t>
    </rPh>
    <rPh sb="14" eb="17">
      <t>ケンチクブツ</t>
    </rPh>
    <phoneticPr fontId="30"/>
  </si>
  <si>
    <t>情報通信業用建築物</t>
    <rPh sb="0" eb="2">
      <t>ジョウホウ</t>
    </rPh>
    <rPh sb="2" eb="4">
      <t>ツウシン</t>
    </rPh>
    <rPh sb="4" eb="5">
      <t>ギョウ</t>
    </rPh>
    <rPh sb="5" eb="6">
      <t>ヨウ</t>
    </rPh>
    <rPh sb="6" eb="9">
      <t>ケンチクブツ</t>
    </rPh>
    <phoneticPr fontId="30"/>
  </si>
  <si>
    <t>運輸業用建築物</t>
    <rPh sb="0" eb="3">
      <t>ウンユギョウ</t>
    </rPh>
    <rPh sb="3" eb="4">
      <t>ヨウ</t>
    </rPh>
    <rPh sb="4" eb="7">
      <t>ケンチクブツ</t>
    </rPh>
    <phoneticPr fontId="30"/>
  </si>
  <si>
    <t>卸売業，小売業用建築物</t>
    <rPh sb="0" eb="3">
      <t>オロシウリギョウ</t>
    </rPh>
    <rPh sb="4" eb="7">
      <t>コウリギョウ</t>
    </rPh>
    <rPh sb="7" eb="8">
      <t>ヨウ</t>
    </rPh>
    <rPh sb="8" eb="11">
      <t>ケンチクブツ</t>
    </rPh>
    <phoneticPr fontId="30"/>
  </si>
  <si>
    <t>金融業，保険業用建築物</t>
    <rPh sb="0" eb="3">
      <t>キンユウギョウ</t>
    </rPh>
    <rPh sb="4" eb="7">
      <t>ホケンギョウ</t>
    </rPh>
    <rPh sb="7" eb="8">
      <t>ヨウ</t>
    </rPh>
    <rPh sb="8" eb="11">
      <t>ケンチクブツ</t>
    </rPh>
    <phoneticPr fontId="30"/>
  </si>
  <si>
    <t>不動産業用建築物</t>
    <rPh sb="0" eb="2">
      <t>フドウ</t>
    </rPh>
    <rPh sb="2" eb="4">
      <t>サンギョウ</t>
    </rPh>
    <rPh sb="4" eb="5">
      <t>ヨウ</t>
    </rPh>
    <rPh sb="5" eb="8">
      <t>ケンチクブツ</t>
    </rPh>
    <phoneticPr fontId="30"/>
  </si>
  <si>
    <t>宿泊業，飲食サービス業用建築物</t>
    <rPh sb="0" eb="2">
      <t>シュクハク</t>
    </rPh>
    <rPh sb="2" eb="3">
      <t>ギョウ</t>
    </rPh>
    <rPh sb="4" eb="6">
      <t>インショク</t>
    </rPh>
    <rPh sb="10" eb="11">
      <t>ギョウ</t>
    </rPh>
    <rPh sb="11" eb="12">
      <t>ヨウ</t>
    </rPh>
    <rPh sb="12" eb="15">
      <t>ケンチクブツ</t>
    </rPh>
    <phoneticPr fontId="30"/>
  </si>
  <si>
    <t>教育，学習支援業用建築物</t>
    <rPh sb="0" eb="2">
      <t>キョウイク</t>
    </rPh>
    <rPh sb="3" eb="5">
      <t>ガクシュウ</t>
    </rPh>
    <rPh sb="5" eb="7">
      <t>シエン</t>
    </rPh>
    <rPh sb="7" eb="8">
      <t>ギョウ</t>
    </rPh>
    <rPh sb="8" eb="9">
      <t>ヨウ</t>
    </rPh>
    <rPh sb="9" eb="12">
      <t>ケンチクブツ</t>
    </rPh>
    <phoneticPr fontId="30"/>
  </si>
  <si>
    <t>医療，福祉用建築物</t>
    <rPh sb="0" eb="2">
      <t>イリョウ</t>
    </rPh>
    <rPh sb="3" eb="6">
      <t>フクシヨウ</t>
    </rPh>
    <rPh sb="6" eb="9">
      <t>ケンチクブツ</t>
    </rPh>
    <phoneticPr fontId="30"/>
  </si>
  <si>
    <t>その他のサービス業用建築物</t>
    <rPh sb="2" eb="3">
      <t>タ</t>
    </rPh>
    <rPh sb="8" eb="9">
      <t>ギョウ</t>
    </rPh>
    <rPh sb="9" eb="10">
      <t>ヨウ</t>
    </rPh>
    <rPh sb="10" eb="13">
      <t>ケンチクブツ</t>
    </rPh>
    <phoneticPr fontId="30"/>
  </si>
  <si>
    <t>国家公務、地方公務（産業専用）</t>
    <rPh sb="12" eb="14">
      <t>センヨウ</t>
    </rPh>
    <phoneticPr fontId="4"/>
  </si>
  <si>
    <t>他に分類されないもの（産業専用）</t>
    <rPh sb="0" eb="1">
      <t>タ</t>
    </rPh>
    <rPh sb="2" eb="4">
      <t>ブンルイ</t>
    </rPh>
    <phoneticPr fontId="30"/>
  </si>
  <si>
    <t>建築物の用途区分</t>
    <phoneticPr fontId="2"/>
  </si>
  <si>
    <t>一戸建ての住宅</t>
  </si>
  <si>
    <t>長屋</t>
  </si>
  <si>
    <t>共同住宅</t>
  </si>
  <si>
    <t>寄宿舎</t>
  </si>
  <si>
    <t>下宿</t>
  </si>
  <si>
    <t>幼稚園</t>
  </si>
  <si>
    <t>小学校</t>
  </si>
  <si>
    <t xml:space="preserve">義務教育学校 </t>
  </si>
  <si>
    <t>中学校、高等学校又は中等教育学校</t>
  </si>
  <si>
    <t>特別支援学校</t>
  </si>
  <si>
    <t>大学又は高等専門学校</t>
  </si>
  <si>
    <t>専修学校</t>
  </si>
  <si>
    <t>各種学校</t>
  </si>
  <si>
    <t xml:space="preserve">幼保連携型認定こども園 </t>
  </si>
  <si>
    <t>図書館その他これに類するもの</t>
  </si>
  <si>
    <t>博物館その他これに類するもの</t>
  </si>
  <si>
    <t>美術館その他これに類するもの</t>
    <rPh sb="0" eb="3">
      <t>ビジュツカン</t>
    </rPh>
    <phoneticPr fontId="31"/>
  </si>
  <si>
    <t>神社、寺院、教会その他これらに類するもの</t>
  </si>
  <si>
    <t>老人ホーム、福祉ホームその他これに類するもの</t>
  </si>
  <si>
    <t>保育所その他これに類するもの</t>
  </si>
  <si>
    <t>助産所(入所する者の寝室があるものに限る。)</t>
  </si>
  <si>
    <t>助産所(入所する者の寝室がないものに限る。)</t>
  </si>
  <si>
    <t>児童福祉施設等（建築基準法施行令第19条第１項に規定する児童福祉施設等をいい、前４項に掲げるものを除く。次項において同じ。）（入所する者の寝室があるものに限る。）</t>
  </si>
  <si>
    <t>児童福祉施設等（入所する者の寝室がないものに限る。）</t>
    <phoneticPr fontId="4"/>
  </si>
  <si>
    <t>公衆浴場（個室付浴場業に係る公衆浴場を除く。）</t>
  </si>
  <si>
    <t>診療所（患者の収容施設のあるものに限る。）</t>
  </si>
  <si>
    <t>診療所（患者の収容施設のないものに限る。）</t>
  </si>
  <si>
    <t>病院</t>
  </si>
  <si>
    <t>巡査派出所</t>
  </si>
  <si>
    <t>公衆電話所</t>
  </si>
  <si>
    <t>郵便法（昭和 22 年法律第 165 号）の規定により行う郵便の業務の用に供する施設</t>
  </si>
  <si>
    <t>地方公共団体の支庁又は支所</t>
  </si>
  <si>
    <t>公衆便所、休憩所又は路線バスの停留所の上家</t>
  </si>
  <si>
    <t>建築基準法施行令第 130 条の４第５号に基づき国土交通大臣が指定する施設</t>
    <rPh sb="24" eb="28">
      <t>コクドコウツウ</t>
    </rPh>
    <phoneticPr fontId="31"/>
  </si>
  <si>
    <t>税務署、警察署、保健所又は消防署その他これらに類するもの</t>
  </si>
  <si>
    <t>工場（自動車修理工場を除く。）</t>
  </si>
  <si>
    <t>自動車修理工場</t>
  </si>
  <si>
    <t>危険物の貯蔵又は処理に供するもの</t>
  </si>
  <si>
    <t>ボーリング場、スケート場、水泳場、スキー場、ゴルフ練習場又はバッティング練習場</t>
  </si>
  <si>
    <t>体育館又はスポーツの練習場（前項に掲げるものを除く。）</t>
  </si>
  <si>
    <t>マージャン屋、ぱちんこ屋、射的場、勝馬投票券発売所、場外車券売場その他これらに類するもの又はカラオケボックスその他これらに類するもの</t>
  </si>
  <si>
    <t>ホテル又は旅館</t>
  </si>
  <si>
    <t>自動車教習所</t>
  </si>
  <si>
    <t>畜舎</t>
  </si>
  <si>
    <t>堆肥舎又は水産物の増殖場若しくは養殖場</t>
  </si>
  <si>
    <t>日用品の販売を主たる目的とする店舗</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</si>
  <si>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31"/>
  </si>
  <si>
    <t>飲食店（次項に掲げるもの並びに田園住居地域及びその周辺の地域で生産された農産物を材料とする料理の提供を主たる目的とするものを除く。）</t>
    <rPh sb="28" eb="30">
      <t>チイキ</t>
    </rPh>
    <phoneticPr fontId="31"/>
  </si>
  <si>
    <t>食堂又は喫茶店</t>
  </si>
  <si>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</si>
  <si>
    <t>銀行の支店、損害保険代理店、宅地建物取引業を営む店舗その他これらに類するサービス業を営む店舗</t>
  </si>
  <si>
    <t>物品販売業を営む店舗以外の店舗（前２項に掲げるものを除く。）</t>
  </si>
  <si>
    <t>事務所</t>
  </si>
  <si>
    <t>映画スタジオ又はテレビスタジオ</t>
  </si>
  <si>
    <t>自動車車庫</t>
  </si>
  <si>
    <t>自転車駐車場</t>
  </si>
  <si>
    <t>倉庫業を営む倉庫</t>
  </si>
  <si>
    <t>倉庫業を営まない倉庫</t>
  </si>
  <si>
    <t>劇場、映画館又は演芸場</t>
  </si>
  <si>
    <t>観覧場</t>
  </si>
  <si>
    <t>公会堂又は集会場</t>
  </si>
  <si>
    <t>展示場</t>
  </si>
  <si>
    <t>料理店</t>
  </si>
  <si>
    <t>キャバレー、カフェー、ナイトクラブ又はバー</t>
  </si>
  <si>
    <t>ダンスホール</t>
  </si>
  <si>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</si>
  <si>
    <t>卸売市場</t>
  </si>
  <si>
    <t>火葬場又はと畜場、汚物処理場、ごみ焼却場その他の処理施設</t>
  </si>
  <si>
    <t>農産物の生産、集荷、処理又は貯蔵に供するもの</t>
  </si>
  <si>
    <t>農業の生産資材の貯蔵に供するもの</t>
  </si>
  <si>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</si>
  <si>
    <t>その他</t>
  </si>
  <si>
    <t>新設住宅の資金</t>
    <phoneticPr fontId="2"/>
  </si>
  <si>
    <t>国</t>
    <rPh sb="0" eb="1">
      <t>クニ</t>
    </rPh>
    <phoneticPr fontId="2"/>
  </si>
  <si>
    <t>民間資金住宅</t>
    <rPh sb="0" eb="2">
      <t>ミンカン</t>
    </rPh>
    <rPh sb="2" eb="4">
      <t>シキン</t>
    </rPh>
    <rPh sb="4" eb="6">
      <t>ジュウタク</t>
    </rPh>
    <phoneticPr fontId="2"/>
  </si>
  <si>
    <t>貸家</t>
    <rPh sb="0" eb="2">
      <t>カシヤ</t>
    </rPh>
    <phoneticPr fontId="2"/>
  </si>
  <si>
    <t>給与</t>
    <rPh sb="0" eb="2">
      <t>キュウヨ</t>
    </rPh>
    <phoneticPr fontId="2"/>
  </si>
  <si>
    <t>分譲</t>
    <rPh sb="0" eb="2">
      <t>ブンジョウ</t>
    </rPh>
    <phoneticPr fontId="2"/>
  </si>
  <si>
    <t>公営住宅</t>
    <rPh sb="0" eb="2">
      <t>コウエイ</t>
    </rPh>
    <rPh sb="2" eb="4">
      <t>ジュウタク</t>
    </rPh>
    <phoneticPr fontId="2"/>
  </si>
  <si>
    <t>貸家</t>
    <rPh sb="0" eb="2">
      <t>カシイエ</t>
    </rPh>
    <phoneticPr fontId="2"/>
  </si>
  <si>
    <t>住宅金融支援機構住宅</t>
    <rPh sb="0" eb="2">
      <t>ジュウタク</t>
    </rPh>
    <rPh sb="2" eb="6">
      <t>キンユウシエン</t>
    </rPh>
    <rPh sb="6" eb="10">
      <t>キコウジュウタク</t>
    </rPh>
    <phoneticPr fontId="2"/>
  </si>
  <si>
    <t>都市再生機構住宅</t>
    <rPh sb="0" eb="6">
      <t>トシサイセイキコウ</t>
    </rPh>
    <rPh sb="6" eb="8">
      <t>ジュウタク</t>
    </rPh>
    <phoneticPr fontId="2"/>
  </si>
  <si>
    <t>市区町村</t>
    <rPh sb="0" eb="4">
      <t>シクチョウソン</t>
    </rPh>
    <phoneticPr fontId="2"/>
  </si>
  <si>
    <t>会社</t>
    <rPh sb="0" eb="2">
      <t>カイシャ</t>
    </rPh>
    <phoneticPr fontId="2"/>
  </si>
  <si>
    <t>会社でない団体</t>
    <rPh sb="0" eb="2">
      <t>カイシャ</t>
    </rPh>
    <rPh sb="5" eb="7">
      <t>ダンタイ</t>
    </rPh>
    <phoneticPr fontId="2"/>
  </si>
  <si>
    <t>個人</t>
    <rPh sb="0" eb="2">
      <t>コジン</t>
    </rPh>
    <phoneticPr fontId="2"/>
  </si>
  <si>
    <t>持家</t>
    <rPh sb="0" eb="1">
      <t>モ</t>
    </rPh>
    <rPh sb="1" eb="2">
      <t>イエ</t>
    </rPh>
    <phoneticPr fontId="2"/>
  </si>
  <si>
    <t>持家</t>
    <rPh sb="0" eb="2">
      <t>モチヤ</t>
    </rPh>
    <phoneticPr fontId="2"/>
  </si>
  <si>
    <t>その他</t>
    <rPh sb="2" eb="3">
      <t>タ</t>
    </rPh>
    <phoneticPr fontId="2"/>
  </si>
  <si>
    <t>主要用途と用途の分類（用途区分） 対応表</t>
    <rPh sb="11" eb="13">
      <t>ヨウト</t>
    </rPh>
    <rPh sb="13" eb="15">
      <t>クブン</t>
    </rPh>
    <phoneticPr fontId="2"/>
  </si>
  <si>
    <t>　　　　　　　　　　　　　　　　　　　　　　　　　　　　　
　　　　　　　　　　　　　　　　　　　　　　　　　　　　　　　　　　　　主要用途の区分
用途の分類</t>
    <rPh sb="66" eb="70">
      <t>シュヨウヨウト</t>
    </rPh>
    <rPh sb="71" eb="73">
      <t>クブン</t>
    </rPh>
    <rPh sb="76" eb="78">
      <t>ヨウト</t>
    </rPh>
    <rPh sb="79" eb="81">
      <t>ブンルイ</t>
    </rPh>
    <phoneticPr fontId="8"/>
  </si>
  <si>
    <t>居住専用住宅</t>
    <phoneticPr fontId="8"/>
  </si>
  <si>
    <t>居住準専用準住宅</t>
    <rPh sb="0" eb="2">
      <t>キョジュウ</t>
    </rPh>
    <rPh sb="2" eb="3">
      <t>ジュン</t>
    </rPh>
    <rPh sb="3" eb="5">
      <t>センヨウ</t>
    </rPh>
    <rPh sb="5" eb="6">
      <t>ジュン</t>
    </rPh>
    <rPh sb="6" eb="8">
      <t>ジュウタク</t>
    </rPh>
    <phoneticPr fontId="8"/>
  </si>
  <si>
    <t>農林水産業</t>
  </si>
  <si>
    <t>製造業</t>
  </si>
  <si>
    <t>電気・ガス・熱供給・水道業</t>
  </si>
  <si>
    <t>情報通信業</t>
  </si>
  <si>
    <t>運輸業</t>
  </si>
  <si>
    <t>卸売業、小売業</t>
  </si>
  <si>
    <t>金融業、保険業</t>
  </si>
  <si>
    <t>不動産業</t>
  </si>
  <si>
    <t>宿泊業、飲食サービス業</t>
  </si>
  <si>
    <t>教育、学習支援業</t>
  </si>
  <si>
    <t>医療、福祉</t>
  </si>
  <si>
    <t>その他のサービス業</t>
  </si>
  <si>
    <t>国家公務、地方公務</t>
  </si>
  <si>
    <t>他に分類されないもの</t>
    <phoneticPr fontId="8"/>
  </si>
  <si>
    <t>○</t>
  </si>
  <si>
    <t>×</t>
  </si>
  <si>
    <t>美術館その他これに類するもの</t>
  </si>
  <si>
    <t xml:space="preserve">助産所(入所する者の寝室があるものに限る。) </t>
  </si>
  <si>
    <t xml:space="preserve">助産所(入所する者の寝室がないものに限る。) </t>
  </si>
  <si>
    <t xml:space="preserve">児童福祉施設等（入所する者の寝室がないものに限る。） </t>
  </si>
  <si>
    <t xml:space="preserve">公衆浴場（個室付浴場業に係る公衆浴場を除く。） </t>
  </si>
  <si>
    <t xml:space="preserve">診療所（患者の収容施設のあるものに限る。） </t>
  </si>
  <si>
    <t xml:space="preserve">診療所（患者の収容施設のないものに限る。） </t>
  </si>
  <si>
    <t>郵便法（昭和 22 年法律第 165 号）の規定により行う郵便の業務の用に供する施設</t>
    <phoneticPr fontId="8"/>
  </si>
  <si>
    <t>〇</t>
  </si>
  <si>
    <t>建築基準法施行令第 130 条の４第５号に基づき国土交通大臣が指定する施設</t>
  </si>
  <si>
    <t xml:space="preserve">工場（自動車修理工場を除く。） </t>
  </si>
  <si>
    <t>〇</t>
    <phoneticPr fontId="8"/>
  </si>
  <si>
    <t xml:space="preserve">体育館又はスポーツの練習場（前項に掲げるものを除く。） </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</si>
  <si>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</si>
  <si>
    <t>飲食店（次項に掲げるもの並びに田園住居地域及びその周辺の地域で生産された農産物を材料とする料理の提供を主たる目的とするものを除く。）</t>
  </si>
  <si>
    <t>銀行の支店、損害保険代理店、宅地建物取引業を営む店舗その他これらに類するサービス業を営む店舗</t>
    <phoneticPr fontId="8"/>
  </si>
  <si>
    <t xml:space="preserve">物品販売業を営む店舗以外の店舗（前２項に掲げるものを除く。） </t>
  </si>
  <si>
    <t>その他</t>
    <phoneticPr fontId="8"/>
  </si>
  <si>
    <t>（裏）棟区分</t>
    <rPh sb="1" eb="2">
      <t>ウラ</t>
    </rPh>
    <rPh sb="3" eb="4">
      <t>トウ</t>
    </rPh>
    <rPh sb="4" eb="6">
      <t>クブン</t>
    </rPh>
    <phoneticPr fontId="2"/>
  </si>
  <si>
    <t>（裏）小番号</t>
    <rPh sb="1" eb="2">
      <t>ウラ</t>
    </rPh>
    <rPh sb="3" eb="6">
      <t>ショウバンゴウ</t>
    </rPh>
    <phoneticPr fontId="2"/>
  </si>
  <si>
    <t>（裏）
同じ敷地のカウントアップ</t>
    <rPh sb="1" eb="2">
      <t>ウラ</t>
    </rPh>
    <rPh sb="4" eb="5">
      <t>オナ</t>
    </rPh>
    <rPh sb="6" eb="8">
      <t>シキチ</t>
    </rPh>
    <phoneticPr fontId="2"/>
  </si>
  <si>
    <t>（裏）
敷地番号</t>
    <rPh sb="6" eb="8">
      <t>バンゴウ</t>
    </rPh>
    <phoneticPr fontId="2"/>
  </si>
  <si>
    <t>（裏）棟番号（連番）</t>
    <rPh sb="1" eb="2">
      <t>ウラ</t>
    </rPh>
    <rPh sb="3" eb="4">
      <t>トウ</t>
    </rPh>
    <rPh sb="4" eb="6">
      <t>バンゴウ</t>
    </rPh>
    <rPh sb="7" eb="9">
      <t>レンバン</t>
    </rPh>
    <phoneticPr fontId="2"/>
  </si>
  <si>
    <t>（裏）棟番号＋小番号</t>
    <rPh sb="1" eb="2">
      <t>ウラ</t>
    </rPh>
    <rPh sb="3" eb="4">
      <t>トウ</t>
    </rPh>
    <rPh sb="4" eb="6">
      <t>バンゴウ</t>
    </rPh>
    <rPh sb="7" eb="10">
      <t>ショウバンゴウ</t>
    </rPh>
    <phoneticPr fontId="2"/>
  </si>
  <si>
    <t>（裏）小番号ごと床面積</t>
    <rPh sb="1" eb="2">
      <t>ウラ</t>
    </rPh>
    <rPh sb="3" eb="6">
      <t>ショウバンゴウ</t>
    </rPh>
    <rPh sb="8" eb="11">
      <t>ユカメンセキ</t>
    </rPh>
    <phoneticPr fontId="2"/>
  </si>
  <si>
    <t>（裏）小番号ごと戸数</t>
    <rPh sb="8" eb="10">
      <t>コスウ</t>
    </rPh>
    <phoneticPr fontId="4"/>
  </si>
  <si>
    <t>（裏）持ち家</t>
    <rPh sb="1" eb="2">
      <t>ウラ</t>
    </rPh>
    <rPh sb="3" eb="4">
      <t>モ</t>
    </rPh>
    <rPh sb="5" eb="6">
      <t>イエ</t>
    </rPh>
    <phoneticPr fontId="4"/>
  </si>
  <si>
    <t>（裏）棟番号（連番、床面積用）</t>
    <rPh sb="10" eb="14">
      <t>ユカメンセキヨウ</t>
    </rPh>
    <phoneticPr fontId="2"/>
  </si>
  <si>
    <t>（裏）棟ごとの床面積</t>
    <rPh sb="7" eb="10">
      <t>ユカメンセキ</t>
    </rPh>
    <phoneticPr fontId="2"/>
  </si>
  <si>
    <t>（裏）棟ごとの戸数</t>
    <rPh sb="7" eb="9">
      <t>コスウ</t>
    </rPh>
    <phoneticPr fontId="4"/>
  </si>
  <si>
    <t>1 市区町村</t>
    <phoneticPr fontId="4"/>
  </si>
  <si>
    <t>3 棟区分</t>
    <rPh sb="2" eb="3">
      <t>ムネ</t>
    </rPh>
    <rPh sb="3" eb="5">
      <t>クブン</t>
    </rPh>
    <phoneticPr fontId="2"/>
  </si>
  <si>
    <t>4 小番号</t>
    <phoneticPr fontId="2"/>
  </si>
  <si>
    <t xml:space="preserve"> 5 建築主の種別</t>
    <rPh sb="3" eb="5">
      <t>ケンチク</t>
    </rPh>
    <rPh sb="5" eb="6">
      <t>ヌシ</t>
    </rPh>
    <rPh sb="7" eb="9">
      <t>シュベツ</t>
    </rPh>
    <phoneticPr fontId="2"/>
  </si>
  <si>
    <t>6 資本の額又は出資の総額</t>
    <rPh sb="2" eb="4">
      <t>シホン</t>
    </rPh>
    <rPh sb="5" eb="7">
      <t>ガクマタ</t>
    </rPh>
    <rPh sb="8" eb="10">
      <t>シュッシ</t>
    </rPh>
    <rPh sb="11" eb="13">
      <t>ソウガク</t>
    </rPh>
    <phoneticPr fontId="2"/>
  </si>
  <si>
    <t>7 敷地の位置（都市計画）</t>
    <rPh sb="2" eb="4">
      <t>シキチ</t>
    </rPh>
    <rPh sb="5" eb="7">
      <t>イチ</t>
    </rPh>
    <rPh sb="8" eb="12">
      <t>トシケイカク</t>
    </rPh>
    <phoneticPr fontId="2"/>
  </si>
  <si>
    <t>8 工事種別</t>
    <rPh sb="2" eb="4">
      <t>コウジ</t>
    </rPh>
    <rPh sb="4" eb="6">
      <t>シュベツ</t>
    </rPh>
    <phoneticPr fontId="2"/>
  </si>
  <si>
    <t>9 建築物の用途分類</t>
    <rPh sb="2" eb="5">
      <t>ケンチクブツ</t>
    </rPh>
    <rPh sb="6" eb="8">
      <t>ヨウト</t>
    </rPh>
    <rPh sb="8" eb="10">
      <t>ブンルイ</t>
    </rPh>
    <phoneticPr fontId="2"/>
  </si>
  <si>
    <t>9－2 建築物の用途分類（用途区分）</t>
    <phoneticPr fontId="2"/>
  </si>
  <si>
    <t>10 多用途</t>
    <rPh sb="3" eb="6">
      <t>タヨウト</t>
    </rPh>
    <phoneticPr fontId="2"/>
  </si>
  <si>
    <t xml:space="preserve"> 11工事部分の構造</t>
    <rPh sb="3" eb="7">
      <t>コウジブブン</t>
    </rPh>
    <rPh sb="8" eb="10">
      <t>コウゾウ</t>
    </rPh>
    <phoneticPr fontId="2"/>
  </si>
  <si>
    <t>12 工事の予定期間</t>
    <rPh sb="6" eb="8">
      <t>ヨテイ</t>
    </rPh>
    <rPh sb="8" eb="10">
      <t>キカン</t>
    </rPh>
    <phoneticPr fontId="2"/>
  </si>
  <si>
    <t>13 工事部分の床面積の合計[平方メートル]</t>
    <rPh sb="3" eb="7">
      <t>コウジブブン</t>
    </rPh>
    <rPh sb="8" eb="11">
      <t>ユカメンセキ</t>
    </rPh>
    <rPh sb="12" eb="14">
      <t>ゴウケイ</t>
    </rPh>
    <rPh sb="15" eb="17">
      <t>ヘイホウ</t>
    </rPh>
    <phoneticPr fontId="2"/>
  </si>
  <si>
    <t>14 建築工事費予定額[万円]</t>
    <rPh sb="3" eb="5">
      <t>ケンチク</t>
    </rPh>
    <rPh sb="5" eb="8">
      <t>コウジヒ</t>
    </rPh>
    <rPh sb="8" eb="10">
      <t>ヨテイ</t>
    </rPh>
    <rPh sb="10" eb="11">
      <t>ガク</t>
    </rPh>
    <rPh sb="12" eb="14">
      <t>マンエン</t>
    </rPh>
    <phoneticPr fontId="2"/>
  </si>
  <si>
    <t>15 新築の場合における階数（地上の階数）</t>
    <rPh sb="16" eb="17">
      <t>ウエ</t>
    </rPh>
    <phoneticPr fontId="2"/>
  </si>
  <si>
    <t>15 新築の場合における階数（地下の階数）</t>
    <rPh sb="3" eb="5">
      <t>シンチク</t>
    </rPh>
    <rPh sb="6" eb="8">
      <t>バアイ</t>
    </rPh>
    <rPh sb="12" eb="14">
      <t>カイスウ</t>
    </rPh>
    <rPh sb="15" eb="17">
      <t>チカ</t>
    </rPh>
    <rPh sb="18" eb="20">
      <t>カイスウ</t>
    </rPh>
    <phoneticPr fontId="2"/>
  </si>
  <si>
    <t>16 新築工事の場合における敷地面積[平方メートル]</t>
    <rPh sb="3" eb="5">
      <t>シンチク</t>
    </rPh>
    <rPh sb="5" eb="7">
      <t>コウジ</t>
    </rPh>
    <rPh sb="8" eb="10">
      <t>バアイ</t>
    </rPh>
    <rPh sb="14" eb="16">
      <t>シキチ</t>
    </rPh>
    <rPh sb="16" eb="18">
      <t>メンセキ</t>
    </rPh>
    <rPh sb="19" eb="21">
      <t>ヘイホウ</t>
    </rPh>
    <phoneticPr fontId="2"/>
  </si>
  <si>
    <t>17 新設とその他の別</t>
    <rPh sb="3" eb="5">
      <t>シンセツ</t>
    </rPh>
    <rPh sb="8" eb="9">
      <t>タ</t>
    </rPh>
    <rPh sb="10" eb="11">
      <t>ベツ</t>
    </rPh>
    <phoneticPr fontId="2"/>
  </si>
  <si>
    <t>18 新設住宅の資金</t>
    <rPh sb="3" eb="5">
      <t>シンセツ</t>
    </rPh>
    <rPh sb="5" eb="7">
      <t>ジュウタク</t>
    </rPh>
    <rPh sb="8" eb="10">
      <t>シキン</t>
    </rPh>
    <phoneticPr fontId="2"/>
  </si>
  <si>
    <t xml:space="preserve"> 19 住宅の建築工法</t>
    <rPh sb="4" eb="6">
      <t>ジュウタク</t>
    </rPh>
    <rPh sb="7" eb="9">
      <t>ケンチク</t>
    </rPh>
    <rPh sb="9" eb="11">
      <t>コウホウ</t>
    </rPh>
    <phoneticPr fontId="2"/>
  </si>
  <si>
    <t>20 住宅の種類</t>
    <rPh sb="3" eb="5">
      <t>ジュウタク</t>
    </rPh>
    <rPh sb="6" eb="8">
      <t>シュルイ</t>
    </rPh>
    <phoneticPr fontId="2"/>
  </si>
  <si>
    <t>21 建て方</t>
    <phoneticPr fontId="2"/>
  </si>
  <si>
    <t>22 利用関係</t>
    <rPh sb="3" eb="5">
      <t>リヨウ</t>
    </rPh>
    <rPh sb="5" eb="7">
      <t>カンケイ</t>
    </rPh>
    <phoneticPr fontId="2"/>
  </si>
  <si>
    <t>23 戸数[戸]</t>
    <rPh sb="3" eb="5">
      <t>コスウ</t>
    </rPh>
    <rPh sb="4" eb="5">
      <t>ジュウコ</t>
    </rPh>
    <rPh sb="6" eb="7">
      <t>ト</t>
    </rPh>
    <phoneticPr fontId="2"/>
  </si>
  <si>
    <t>24 計算用</t>
    <rPh sb="3" eb="6">
      <t>ケイサンヨウ</t>
    </rPh>
    <phoneticPr fontId="2"/>
  </si>
  <si>
    <t>24 工事部分の床面積の合計[平方メートル]</t>
    <phoneticPr fontId="4"/>
  </si>
  <si>
    <t>25 建築を伴う除却住宅戸数[戸]</t>
    <phoneticPr fontId="4"/>
  </si>
  <si>
    <t>26 建築を伴う除却住宅の利用関係</t>
    <phoneticPr fontId="4"/>
  </si>
  <si>
    <t>30-33 2種類以上の用途分類（用途区分）①②③</t>
    <rPh sb="12" eb="14">
      <t>ヨウト</t>
    </rPh>
    <rPh sb="14" eb="16">
      <t>ブンルイ</t>
    </rPh>
    <rPh sb="17" eb="19">
      <t>ヨウト</t>
    </rPh>
    <rPh sb="19" eb="21">
      <t>クブン</t>
    </rPh>
    <phoneticPr fontId="2"/>
  </si>
  <si>
    <t>40 消費税</t>
    <rPh sb="3" eb="6">
      <t>ショウヒゼイ</t>
    </rPh>
    <phoneticPr fontId="2"/>
  </si>
  <si>
    <t>41 物件名</t>
    <rPh sb="3" eb="6">
      <t>ブッケンメイ</t>
    </rPh>
    <phoneticPr fontId="2"/>
  </si>
  <si>
    <r>
      <rPr>
        <sz val="12"/>
        <rFont val="Yu Gothic UI"/>
        <family val="3"/>
        <charset val="128"/>
      </rPr>
      <t>×警告エラー　</t>
    </r>
    <r>
      <rPr>
        <sz val="8"/>
        <rFont val="Yu Gothic UI"/>
        <family val="3"/>
        <charset val="128"/>
      </rPr>
      <t xml:space="preserve">
※【工事種別が新築】の場合</t>
    </r>
    <rPh sb="1" eb="3">
      <t>ケイコク</t>
    </rPh>
    <phoneticPr fontId="8"/>
  </si>
  <si>
    <t>エラー分類</t>
    <rPh sb="3" eb="5">
      <t>ブンルイ</t>
    </rPh>
    <phoneticPr fontId="57"/>
  </si>
  <si>
    <t>項目グループ</t>
    <rPh sb="0" eb="2">
      <t>コウモク</t>
    </rPh>
    <phoneticPr fontId="57"/>
  </si>
  <si>
    <t>受領項目</t>
    <rPh sb="0" eb="2">
      <t>ジュリョウ</t>
    </rPh>
    <rPh sb="2" eb="4">
      <t>コウモク</t>
    </rPh>
    <phoneticPr fontId="57"/>
  </si>
  <si>
    <t>項目名</t>
    <rPh sb="0" eb="2">
      <t>コウモク</t>
    </rPh>
    <rPh sb="2" eb="3">
      <t>メイ</t>
    </rPh>
    <phoneticPr fontId="57"/>
  </si>
  <si>
    <t>チェック内容</t>
    <phoneticPr fontId="57"/>
  </si>
  <si>
    <t>エラーメッセージ</t>
    <phoneticPr fontId="57"/>
  </si>
  <si>
    <t>チェック名</t>
    <rPh sb="4" eb="5">
      <t>メイ</t>
    </rPh>
    <phoneticPr fontId="57"/>
  </si>
  <si>
    <t>Error</t>
  </si>
  <si>
    <t>(1)市区町村</t>
  </si>
  <si>
    <t>「(1)市区町村」が規定（システム管理）以外</t>
  </si>
  <si>
    <t>市区町村コードが空白又は誤っています。</t>
  </si>
  <si>
    <t>CHECK_2_1</t>
  </si>
  <si>
    <t>SkipItem</t>
  </si>
  <si>
    <t>(5)建築主の種別</t>
  </si>
  <si>
    <t>「(4)小番号」が"2"～"4"で
「(5)建築主の種別」が空白</t>
    <phoneticPr fontId="57"/>
  </si>
  <si>
    <t>この項目グループの以降のチェックをスキップ</t>
    <rPh sb="2" eb="4">
      <t>コウモク</t>
    </rPh>
    <phoneticPr fontId="57"/>
  </si>
  <si>
    <t>CHECK_5_1</t>
  </si>
  <si>
    <t>「(5)建築主の種別」が("1"～"6"または空白)以外</t>
  </si>
  <si>
    <t>「(5)建築主の種別」が誤っています</t>
  </si>
  <si>
    <t>CHECK_5_2</t>
  </si>
  <si>
    <t>(5)建築主の種別　(4)小番号</t>
    <phoneticPr fontId="57"/>
  </si>
  <si>
    <t>(5)建築主の種別　(4)小番号</t>
  </si>
  <si>
    <t>「(4)小番号」が"2"～"4"で
「(5)建築主の種別」が空白以外</t>
  </si>
  <si>
    <t>「(4)小番号」が２以上の時は「(5)建築主の種別」は記入不要です。</t>
  </si>
  <si>
    <t>CHECK_5_3</t>
  </si>
  <si>
    <t>「(5)建築主の種別」が空白</t>
  </si>
  <si>
    <t>「(5)建築主の種別」が空白です。</t>
  </si>
  <si>
    <t>CHECK_5_4</t>
  </si>
  <si>
    <t>6</t>
  </si>
  <si>
    <t>(6)資本の額又は出資の総額</t>
  </si>
  <si>
    <t>「(4)小番号」が"2"～"4"で
「(6)資本の額又は出資の総額」が空白</t>
  </si>
  <si>
    <t>この項目グループの以降のチェックをスキップ</t>
    <phoneticPr fontId="57"/>
  </si>
  <si>
    <t>CHECK_6_1</t>
  </si>
  <si>
    <t>「(6)資本の額又は出資の総額」が("1"～"5"か空白)以外</t>
  </si>
  <si>
    <t>「(6)資本の額又は出資の総額」が誤っています。</t>
  </si>
  <si>
    <t>CHECK_6_2</t>
  </si>
  <si>
    <t>(6)資本の額又は出資の総額</t>
    <phoneticPr fontId="57"/>
  </si>
  <si>
    <t>「(4)小番号」が"2"～"4"で
「(6)資本の額又は出資の総額」が空白以外</t>
  </si>
  <si>
    <t>「(4)小番号」が２以上の時、「(6)資本の額又は出資の総額」は記入不要です。</t>
  </si>
  <si>
    <t>CHECK_6_3</t>
  </si>
  <si>
    <t>(5)建築主の種別」(6)資本の額又は出資の総額</t>
  </si>
  <si>
    <t>「(6)資本の額又は出資の総額」が"1"～"5"で
「(5)建築主の種別」が"4"以外</t>
  </si>
  <si>
    <t>(5）建築主と(６)資本額等を確認してください。
(5)建築主が会社【以外】で正しい場合は、(6)資本額又は出資総額は空欄となります。</t>
  </si>
  <si>
    <t>CHECK_6_4</t>
  </si>
  <si>
    <t>(5)建築主の種別  (6)資本の額又は出資の総額</t>
  </si>
  <si>
    <t>「(6)資本の額又は出資の総額」が空白で
「(5)建築主の種別」が"4"</t>
  </si>
  <si>
    <t>（5）建築主と(６)資本額等を確認してください。
対応例：（5）建築主が４(会社)で正しい場合は(6)資本額又は出資総額を記入。</t>
  </si>
  <si>
    <t>CHECK_6_5</t>
  </si>
  <si>
    <t xml:space="preserve"> (7)敷地の位置（都市計画）</t>
    <phoneticPr fontId="57"/>
  </si>
  <si>
    <t xml:space="preserve"> (7)敷地の位置（都市計画）</t>
  </si>
  <si>
    <t>「(4)小番号」が"2"～"4"で
「(7)敷地の位置（都市計画）」が空白</t>
  </si>
  <si>
    <t>CHECK_7_1</t>
  </si>
  <si>
    <t>「(4)小番号」が"2"～"4"で
「(7)敷地の位置（都市計画）」が空白以外</t>
  </si>
  <si>
    <t>「(4)小番号」が２以上の時、「(7)敷地の位置（都市計画）」は記入不要です。</t>
  </si>
  <si>
    <t>CHECK_7_2</t>
  </si>
  <si>
    <t>(7)敷地の位置（都市計画）</t>
  </si>
  <si>
    <t>「(7)敷地の位置（都市計画）」が空白</t>
  </si>
  <si>
    <t>「(7)敷地の位置（都市計画）」が記入されていません。</t>
  </si>
  <si>
    <t>CHECK_7_3</t>
  </si>
  <si>
    <t>「(7)敷地の位置（都市計画）」が("1"～"5"か空白)以外</t>
  </si>
  <si>
    <t>「(7)敷地の位置（都市計画）」が誤っています。</t>
  </si>
  <si>
    <t>CHECK_7_4</t>
  </si>
  <si>
    <t>8</t>
  </si>
  <si>
    <t>(8)工事種別</t>
  </si>
  <si>
    <t>「(4)小番号」が"2"～"4"で
「(8)工事種別」が空白</t>
  </si>
  <si>
    <t>CHECK_8_1</t>
  </si>
  <si>
    <t>「(4)小番号」が"2"～"4"で
「(8)工事種別」が空白以外</t>
  </si>
  <si>
    <t>「(4)小番号」が２以上の時、「(8)工事種別」は記入不要です。</t>
  </si>
  <si>
    <t>CHECK_8_2</t>
  </si>
  <si>
    <t>「(8)工事種別」が空白</t>
  </si>
  <si>
    <t>「(8)工事種別」が記入されていません。</t>
  </si>
  <si>
    <t>CHECK_8_3</t>
  </si>
  <si>
    <t>「(8)工事種別」が"1"～"3"以外</t>
    <rPh sb="17" eb="19">
      <t>イガイ</t>
    </rPh>
    <phoneticPr fontId="58"/>
  </si>
  <si>
    <t>「(8)工事種別」が誤っています。</t>
  </si>
  <si>
    <t>CHECK_8_4</t>
  </si>
  <si>
    <t>9-1</t>
    <phoneticPr fontId="57"/>
  </si>
  <si>
    <t>(9)建築物の用途分類</t>
  </si>
  <si>
    <t>「(4)小番号」が"2"～"4"で
「(9)建築物の用途分類」が空白</t>
  </si>
  <si>
    <t>CHECK_9_1_1</t>
  </si>
  <si>
    <t>「(4)小番号」が"2"～"4"で
「(9)建築物の用途分類」が空白以外</t>
  </si>
  <si>
    <t>「(4)小番号」が２以上の時、「(9)建築物の用途分類」は記入不要です。</t>
  </si>
  <si>
    <t>CHECK_9_1_2</t>
  </si>
  <si>
    <t>(9)建築物の用途分類（主要用途）</t>
  </si>
  <si>
    <t>「(9)建築物の用途分類」が空白</t>
    <phoneticPr fontId="57"/>
  </si>
  <si>
    <t>「(9)建築物の用途分類」を記入してください。</t>
  </si>
  <si>
    <t>CHECK_9_1_3</t>
  </si>
  <si>
    <r>
      <t>「(9)建築物の用途分類」</t>
    </r>
    <r>
      <rPr>
        <sz val="10"/>
        <rFont val="Meiryo UI"/>
        <family val="3"/>
        <charset val="128"/>
      </rPr>
      <t xml:space="preserve">  がシート「主要用途」の一覧以外</t>
    </r>
    <r>
      <rPr>
        <sz val="11"/>
        <rFont val="Meiryo UI"/>
        <family val="3"/>
        <charset val="128"/>
      </rPr>
      <t>（数値としてチェック 01及び1→1とする）</t>
    </r>
    <rPh sb="20" eb="22">
      <t>シュヨウ</t>
    </rPh>
    <rPh sb="22" eb="24">
      <t>ヨウト</t>
    </rPh>
    <rPh sb="26" eb="28">
      <t>イチラン</t>
    </rPh>
    <phoneticPr fontId="59"/>
  </si>
  <si>
    <t>(9)建築物の用途分類（主要用途に正しい用途を記入してください。</t>
    <rPh sb="17" eb="18">
      <t>タダ</t>
    </rPh>
    <rPh sb="20" eb="22">
      <t>ヨウト</t>
    </rPh>
    <rPh sb="23" eb="25">
      <t>キニュウ</t>
    </rPh>
    <phoneticPr fontId="58"/>
  </si>
  <si>
    <t>CHECK_9_1_4</t>
  </si>
  <si>
    <t>Warning</t>
  </si>
  <si>
    <t>（5）建築主（９）主要用途</t>
  </si>
  <si>
    <t>（９）主要用途が13もしくは33（電気・ガス・熱供給・水道業）で「05建築主」が１国の場合</t>
    <rPh sb="3" eb="5">
      <t>シュヨウ</t>
    </rPh>
    <rPh sb="41" eb="42">
      <t>クニ</t>
    </rPh>
    <rPh sb="43" eb="45">
      <t>バアイ</t>
    </rPh>
    <phoneticPr fontId="58"/>
  </si>
  <si>
    <t>建築主が国で、（９）主要用途が電気・ガス・熱供給・水道業となっていますが、まちがいないでしょうか</t>
    <rPh sb="0" eb="2">
      <t>ケンチク</t>
    </rPh>
    <rPh sb="2" eb="3">
      <t>ヌシ</t>
    </rPh>
    <rPh sb="4" eb="5">
      <t>クニ</t>
    </rPh>
    <phoneticPr fontId="58"/>
  </si>
  <si>
    <t>CHECK_9_1_5</t>
  </si>
  <si>
    <t>9-2</t>
    <phoneticPr fontId="57"/>
  </si>
  <si>
    <t>(9－2)建築物の用途分類（用途区分）</t>
  </si>
  <si>
    <t>「(4)小番号」が"2"～"4"で
「(9－2)建築物の用途分類（用途区分）」が空白</t>
  </si>
  <si>
    <t>CHECK_9_2_1</t>
  </si>
  <si>
    <t>(9－2)建築物の用途分類（用途区分）が空白</t>
  </si>
  <si>
    <t>(9－2)建築物の用途分類（用途区分）を記入してください。</t>
  </si>
  <si>
    <t>CHECK_9_2_2</t>
  </si>
  <si>
    <t>(9－2)建築物の用途分類（用途区分）「2種類以上の用途分類（用途区分）」①②③</t>
    <phoneticPr fontId="57"/>
  </si>
  <si>
    <t>(9－2)建築物の用途分類（用途区分）「2種類以上の用途分類（用途区分）」①②③</t>
  </si>
  <si>
    <t>(9－2)建築物の用途分類（用途区分）「2種類以上の用途分類（用途区分）」①②③  がシート「用途の分類（用途区分）」の一覧以外（数値としてチェック 01及び1→1とする）</t>
    <rPh sb="65" eb="67">
      <t>スウチ</t>
    </rPh>
    <rPh sb="77" eb="78">
      <t>オヨ</t>
    </rPh>
    <phoneticPr fontId="59"/>
  </si>
  <si>
    <t>(9－2)建築物の用途分類（用途区分）「2種類以上の用途分類（用途区分）」①②③に正しい用途を記入してください。</t>
    <phoneticPr fontId="58"/>
  </si>
  <si>
    <t>CHECK_9_2_3</t>
  </si>
  <si>
    <t>（８）工事種別
(9)建築物の用途分類
(9－2)建築物の用途分類（用途区分）</t>
  </si>
  <si>
    <t>（８）工事種別が１新築で、シート「主要用途と用途の分類（用途区分）対応表」の項目が×の場合を参照。</t>
    <rPh sb="38" eb="40">
      <t>コウモク</t>
    </rPh>
    <rPh sb="43" eb="45">
      <t>バアイ</t>
    </rPh>
    <rPh sb="46" eb="48">
      <t>サンショウ</t>
    </rPh>
    <phoneticPr fontId="58"/>
  </si>
  <si>
    <t>(9－2)建築物の用途分類（用途区分）が誤っていないか確認お願いします。</t>
    <rPh sb="20" eb="21">
      <t>アヤマ</t>
    </rPh>
    <rPh sb="27" eb="29">
      <t>カクニン</t>
    </rPh>
    <rPh sb="30" eb="31">
      <t>ネガ</t>
    </rPh>
    <phoneticPr fontId="58"/>
  </si>
  <si>
    <t>CHECK_9_2_4</t>
  </si>
  <si>
    <t>(9－2)建築物の用途分類（用途区分）
、「2種類以上の用途ごとの工事部分の床面積」①②③
(13)工事部分の床面積の合計</t>
  </si>
  <si>
    <t>(9－2)建築物の用途分類（用途区分）と「2種類以上の用途分類（用途区分）①」が一致し、かつ、(13)工事部分の床面積の合計と「2種類以上の用途ごとの工事部分の床面積」① が一致</t>
    <rPh sb="40" eb="42">
      <t>イッチ</t>
    </rPh>
    <rPh sb="87" eb="89">
      <t>イッチ</t>
    </rPh>
    <phoneticPr fontId="59"/>
  </si>
  <si>
    <t>(9－2)建築物の用途分類（用途区分）及び(13)工事部分の床面積の合計と同じ用途及び面積であれば「2種類以上の用途分類（用途区分）①」「2種類以上の用途ごとの工事部分の床面積①」に記載の必要はありません。</t>
    <rPh sb="19" eb="20">
      <t>オヨ</t>
    </rPh>
    <rPh sb="37" eb="38">
      <t>オナ</t>
    </rPh>
    <rPh sb="39" eb="41">
      <t>ヨウト</t>
    </rPh>
    <rPh sb="41" eb="42">
      <t>オヨ</t>
    </rPh>
    <rPh sb="43" eb="45">
      <t>メンセキ</t>
    </rPh>
    <rPh sb="91" eb="93">
      <t>キサイ</t>
    </rPh>
    <rPh sb="94" eb="96">
      <t>ヒツヨウ</t>
    </rPh>
    <phoneticPr fontId="58"/>
  </si>
  <si>
    <t>CHECK_9_2_6</t>
  </si>
  <si>
    <t>(9－2)建築物の用途分類（用途区分）と「2種類以上の用途分類（用途区分）①」が一致するが、(13)工事部分の床面積の合計と「2種類以上の用途ごとの工事部分の床面積」① が一致せず、「2種類以上の用途分類（用途区分）②」もしくは「2種類以上の用途ごとの工事部分の床面積」②に記入がない場合</t>
    <rPh sb="40" eb="42">
      <t>イッチ</t>
    </rPh>
    <rPh sb="86" eb="88">
      <t>イッチ</t>
    </rPh>
    <rPh sb="137" eb="139">
      <t>キニュウ</t>
    </rPh>
    <rPh sb="142" eb="144">
      <t>バアイ</t>
    </rPh>
    <phoneticPr fontId="59"/>
  </si>
  <si>
    <t>2種類以上の用途があれば、「2種類以上の用途分類（用途区分）②」もしくは「2種類以上の用途ごとの工事部分の床面積②」に記入してください。</t>
    <rPh sb="1" eb="3">
      <t>シュルイ</t>
    </rPh>
    <rPh sb="3" eb="5">
      <t>イジョウ</t>
    </rPh>
    <rPh sb="6" eb="8">
      <t>ヨウト</t>
    </rPh>
    <rPh sb="59" eb="61">
      <t>キニュウ</t>
    </rPh>
    <phoneticPr fontId="58"/>
  </si>
  <si>
    <t>CHECK_9_2_7</t>
  </si>
  <si>
    <t>(9－2)建築物の用途分類（用途区分）と「2種類以上の用途分類（用途区分）①」が一致しないが、(13)工事部分の床面積の合計と「2種類以上の用途ごとの工事部分の床面積① 」が一致する場合で「2種類以上の用途分類（用途区分）②」もしくは「2種類以上の用途ごとの工事部分の床面積」②に記入がない場合</t>
    <rPh sb="40" eb="42">
      <t>イッチ</t>
    </rPh>
    <rPh sb="87" eb="89">
      <t>イッチ</t>
    </rPh>
    <rPh sb="91" eb="93">
      <t>バアイ</t>
    </rPh>
    <rPh sb="140" eb="142">
      <t>キニュウ</t>
    </rPh>
    <rPh sb="145" eb="147">
      <t>バアイ</t>
    </rPh>
    <phoneticPr fontId="59"/>
  </si>
  <si>
    <t>(9－2)建築物の用途分類（用途区分）「2種類以上の用途分類（用途区分）①」、(13)工事部分の床面積の合計」「2種類以上の用途ごとの工事部分の床面積① 」に誤りは無いでしょうか。</t>
    <rPh sb="79" eb="80">
      <t>アヤマ</t>
    </rPh>
    <rPh sb="82" eb="83">
      <t>ナ</t>
    </rPh>
    <phoneticPr fontId="58"/>
  </si>
  <si>
    <t>CHECK_9_2_8</t>
  </si>
  <si>
    <t>10</t>
  </si>
  <si>
    <t>(10)多用途</t>
  </si>
  <si>
    <t>「(4)小番号」が"2"～"4"で
「(10)多用途」が空白</t>
  </si>
  <si>
    <t>CHECK_10_1</t>
  </si>
  <si>
    <t>「(4)小番号」が"2"～"4"で
「(10)多用途」が空白以外</t>
  </si>
  <si>
    <t>「(4)小番号」が２以上の時、「(10)多用途」は記入不要です。</t>
  </si>
  <si>
    <t>CHECK_10_2</t>
  </si>
  <si>
    <t>(9)建築物の用途分類　(10)多用途</t>
  </si>
  <si>
    <t>「(10)多用途」が"1"で
「(9)建築物の用途分類」が01もしくは02</t>
  </si>
  <si>
    <t>多用途の建築物に該当する場合、用途分類は居住専用建築物以外になります。</t>
  </si>
  <si>
    <t>CHECK_10_3</t>
  </si>
  <si>
    <t xml:space="preserve">「(10)多用途」が("1"又は空白)以外 </t>
    <rPh sb="14" eb="15">
      <t>マタ</t>
    </rPh>
    <rPh sb="16" eb="18">
      <t>クウハク</t>
    </rPh>
    <rPh sb="19" eb="21">
      <t>イガイ</t>
    </rPh>
    <phoneticPr fontId="59"/>
  </si>
  <si>
    <t>「(10)多用途」が誤っています。</t>
  </si>
  <si>
    <t>CHECK_10_4</t>
  </si>
  <si>
    <t>11</t>
  </si>
  <si>
    <t>(11)工事部分の構造</t>
  </si>
  <si>
    <t>「(4)小番号」が"2"～"4"で
「(11)工事部分の構造」が空白</t>
  </si>
  <si>
    <t>CHECK_11_1</t>
  </si>
  <si>
    <t>(11)工事部分の構造</t>
    <phoneticPr fontId="57"/>
  </si>
  <si>
    <t>「(4)小番号」が"2"～"4"で
「(11)工事部分の構造」が空白以外</t>
  </si>
  <si>
    <t>「(4)小番号」が２以上の時、「(11)工事部分の構造」は記入不要です。</t>
  </si>
  <si>
    <t>CHECK_11_2</t>
  </si>
  <si>
    <t>「(11)工事部分の構造」が空白</t>
  </si>
  <si>
    <t>「(11)工事部分の構造」が記入されていません。</t>
  </si>
  <si>
    <t>CHECK_11_3</t>
  </si>
  <si>
    <t>「(11)工事部分の構造」が“１”～“６”以外</t>
  </si>
  <si>
    <t>「(11)工事部分の構造」が誤っています。</t>
  </si>
  <si>
    <t>CHECK_11_4</t>
  </si>
  <si>
    <t>「(11)工事部分の構造」が６</t>
  </si>
  <si>
    <t>「(11)工事部分の構造」が６になっていますが、どういった構造かを入力してください。</t>
    <rPh sb="29" eb="31">
      <t>コウゾウ</t>
    </rPh>
    <rPh sb="33" eb="35">
      <t>ニュウリョク</t>
    </rPh>
    <phoneticPr fontId="58"/>
  </si>
  <si>
    <t>CHECK_11_5</t>
  </si>
  <si>
    <t>12</t>
  </si>
  <si>
    <t>(12)工事の予定期間</t>
  </si>
  <si>
    <t>「(4)小番号」が"2"～"4"で
「(12)工事の予定期間」が空白</t>
  </si>
  <si>
    <t>CHECK_12_1</t>
  </si>
  <si>
    <t>(12)工事の予定期間</t>
    <phoneticPr fontId="57"/>
  </si>
  <si>
    <t>「(4)小番号」が"2"～"4"で
「(12)工事の予定期間」が空白以外</t>
  </si>
  <si>
    <t>「(4)小番号」が２以上の時、「(12)工事の予定期間」は記入不要です。</t>
  </si>
  <si>
    <t>CHECK_12_2</t>
  </si>
  <si>
    <t>「(12)工事の予定期間」が"0"または空白</t>
    <phoneticPr fontId="57"/>
  </si>
  <si>
    <t>「(12)工事の予定期間」が記入されていません。</t>
  </si>
  <si>
    <t>CHECK_12_3</t>
  </si>
  <si>
    <t>「(12)工事の予定期間」が"50"以上（数値としてチェック 01及び1→1とする）</t>
    <rPh sb="18" eb="20">
      <t>イジョウ</t>
    </rPh>
    <phoneticPr fontId="57"/>
  </si>
  <si>
    <t>「(12)工事の予定期間」が５０月以上となっていますが誤りでないでしょうか。</t>
  </si>
  <si>
    <t>CHECK_12_4</t>
  </si>
  <si>
    <t>「(12)工事の予定期間」が"1"～"999"以外（数値としてチェック 01及び1→1とする）</t>
    <phoneticPr fontId="57"/>
  </si>
  <si>
    <t>「(12)工事の予定期間」が誤っています。</t>
    <rPh sb="14" eb="15">
      <t>アヤマ</t>
    </rPh>
    <phoneticPr fontId="58"/>
  </si>
  <si>
    <t>CHECK_12_5</t>
  </si>
  <si>
    <t>13</t>
  </si>
  <si>
    <t>(13)工事部分の床面積の合計[平方メートル]</t>
  </si>
  <si>
    <t>「(4)小番号」が"2"～"4"で
「(13)工事部分の床面積の合計」が空白</t>
  </si>
  <si>
    <t>CHECK_13_1</t>
  </si>
  <si>
    <t>「(4)小番号」が"2"～"4"で
「(13)工事部分の床面積の合計」が空白以外</t>
  </si>
  <si>
    <t>「(4)小番号」が２以上の時、「(13)工事部分の床面積の合計」は記入不要です。</t>
  </si>
  <si>
    <t>CHECK_13_2</t>
  </si>
  <si>
    <r>
      <t>「(13)工事部分の床面積の合計」が</t>
    </r>
    <r>
      <rPr>
        <sz val="10"/>
        <rFont val="Meiryo UI"/>
        <family val="3"/>
        <charset val="128"/>
      </rPr>
      <t>0又は空白</t>
    </r>
    <rPh sb="19" eb="20">
      <t>マタ</t>
    </rPh>
    <phoneticPr fontId="58"/>
  </si>
  <si>
    <t>「(13)工事部分の床面積の合計」が記入されていません。</t>
  </si>
  <si>
    <t>CHECK_13_3</t>
  </si>
  <si>
    <t>「(13)工事部分の床面積の合計」が"９以下</t>
    <phoneticPr fontId="57"/>
  </si>
  <si>
    <r>
      <t>「(13)工事部分の床面積の合計」が</t>
    </r>
    <r>
      <rPr>
        <sz val="10"/>
        <rFont val="Meiryo UI"/>
        <family val="3"/>
        <charset val="128"/>
      </rPr>
      <t>９㎡以下です。調査への回答は不要です。</t>
    </r>
    <phoneticPr fontId="58"/>
  </si>
  <si>
    <t>CHECK_13_5</t>
  </si>
  <si>
    <t>「(13)工事部分の床面積の合計」が"000010-999999　以外（数値としてチェック 01及び1→1とする）</t>
    <rPh sb="33" eb="35">
      <t>イガイ</t>
    </rPh>
    <phoneticPr fontId="58"/>
  </si>
  <si>
    <t>「(13)工事部分の床面積の合計」が誤っています。</t>
    <rPh sb="18" eb="19">
      <t>アヤマ</t>
    </rPh>
    <phoneticPr fontId="58"/>
  </si>
  <si>
    <t>CHECK_13_6</t>
  </si>
  <si>
    <t>(13)工事部分の床面積の合計</t>
  </si>
  <si>
    <t>「13床面積の合計」が"20000"以上</t>
  </si>
  <si>
    <t>「13床面積の合計」が大きいですが、間違いないでしょうか</t>
    <rPh sb="11" eb="12">
      <t>オオ</t>
    </rPh>
    <rPh sb="18" eb="20">
      <t>マチガ</t>
    </rPh>
    <phoneticPr fontId="58"/>
  </si>
  <si>
    <t>CHECK_13_8</t>
  </si>
  <si>
    <t>(11)工事部分の構造　(13)工事部分の床面積の合計</t>
  </si>
  <si>
    <t>(11)構造が6(その他)で、(13)工事部分の床面積の合計が5000㎡以上</t>
  </si>
  <si>
    <t>(11)構造その他は石造、煉瓦造、無筋ｺﾝｸﾘｰﾄ(ﾌﾞﾛｯｸ)造等となるので、(13)床面積が大きいものは構造や床面積の再確認をお願いします。</t>
  </si>
  <si>
    <t>CHECK_13_9</t>
  </si>
  <si>
    <t xml:space="preserve">
(11)工事部分の構造　(13)工事部分の床面積の合計</t>
  </si>
  <si>
    <t>「11構造」が"1"（木造）で、「13床面積合計」が"3001"㎡以上</t>
  </si>
  <si>
    <t>「11構造」が"1"（木造）で、「13床面積合計」が"3001"㎡以上となっていますが、まちがいないでしょうか</t>
  </si>
  <si>
    <t>CHECK_13_10</t>
  </si>
  <si>
    <t>(12)工事の予定期間(13)工事部分の床面積の合計</t>
  </si>
  <si>
    <t>「(13)工事部分の床面積の合計」が10～29　で　工事の予定期間1～12以外</t>
    <phoneticPr fontId="57"/>
  </si>
  <si>
    <t>床面積に比べて工事の予定期間が長いですが、間違いないでしょうか</t>
    <rPh sb="0" eb="3">
      <t>ユカメンセキ</t>
    </rPh>
    <rPh sb="4" eb="5">
      <t>クラ</t>
    </rPh>
    <rPh sb="7" eb="9">
      <t>コウジ</t>
    </rPh>
    <rPh sb="10" eb="12">
      <t>ヨテイ</t>
    </rPh>
    <rPh sb="12" eb="14">
      <t>キカン</t>
    </rPh>
    <rPh sb="15" eb="16">
      <t>ナガ</t>
    </rPh>
    <rPh sb="21" eb="23">
      <t>マチガ</t>
    </rPh>
    <phoneticPr fontId="58"/>
  </si>
  <si>
    <t>CHECK_13_11</t>
  </si>
  <si>
    <t>14</t>
  </si>
  <si>
    <t>(14)建築工事費予定額[万円]</t>
  </si>
  <si>
    <t>「(4)小番号」が"2"～"4"で
「(14)建築工事費予定額」が空白</t>
  </si>
  <si>
    <t>CHECK_14_1</t>
  </si>
  <si>
    <t>「(14)建築工事費予定額」が空白</t>
  </si>
  <si>
    <t>「(14)建築工事費予定額」が記入されていません。</t>
  </si>
  <si>
    <t>CHECK_14_2</t>
  </si>
  <si>
    <t>「(4)小番号」が空白か“１”で
「(14)建築工事費予定額」が数値以外</t>
    <phoneticPr fontId="57"/>
  </si>
  <si>
    <t>「(14)建築工事費予定額」が誤っています。</t>
  </si>
  <si>
    <t>CHECK_14_3</t>
  </si>
  <si>
    <t>「(4)小番号」が"2"～"4"で
「(14)建築工事費予定額」が空白以外</t>
  </si>
  <si>
    <t>「(4)小番号」が２以上の時、「(14)建築工事費予定額」は記入不要です。</t>
  </si>
  <si>
    <t>CHECK_14_4</t>
  </si>
  <si>
    <r>
      <t>「(14)建築工事費予定額」</t>
    </r>
    <r>
      <rPr>
        <sz val="10"/>
        <rFont val="Meiryo UI"/>
        <family val="3"/>
        <charset val="128"/>
      </rPr>
      <t>000000001-999999999　以外</t>
    </r>
    <r>
      <rPr>
        <sz val="11"/>
        <rFont val="Meiryo UI"/>
        <family val="3"/>
        <charset val="128"/>
      </rPr>
      <t>（数値としてチェック 01及び1→1とする）</t>
    </r>
    <rPh sb="34" eb="36">
      <t>イガイ</t>
    </rPh>
    <phoneticPr fontId="58"/>
  </si>
  <si>
    <t>CHECK_14_5</t>
  </si>
  <si>
    <t>(11)工事部分の構造　(14)工事費予定額</t>
  </si>
  <si>
    <t>(11)構造が6(その他)で、(14)工事費予定額が20億円【200,000(万円)】以上</t>
  </si>
  <si>
    <t>(11)構造その他は石造、煉瓦造、無筋ｺﾝｸﾘｰﾄ(ﾌﾞﾛｯｸ)造等となるので、(14)工事費予定額が大きいものは構造や工事費予定額の再確認をお願いします。</t>
  </si>
  <si>
    <t>CHECK_14_6</t>
  </si>
  <si>
    <t>(14)建築工事費予定額[万円](13)工事部分の床面積</t>
  </si>
  <si>
    <t>(14)工事費予定額が20億円【200,000(万円)】以上で、(単価)が１０万円以下
単価: 「(14)建築工事費予定額」÷「(13)工事部分の床面積の合計」
※ 閾値による修正値がある場合はそちらを優先する</t>
    <rPh sb="41" eb="43">
      <t>イカ</t>
    </rPh>
    <rPh sb="44" eb="46">
      <t>タンカ</t>
    </rPh>
    <rPh sb="94" eb="96">
      <t>バアイ</t>
    </rPh>
    <rPh sb="101" eb="103">
      <t>ユウセン</t>
    </rPh>
    <phoneticPr fontId="58"/>
  </si>
  <si>
    <t>単価が１０万円未満となっていますので、(14)工事費予定額及び(13)工事部分の床面積が正しいか確認お願いいたします。</t>
    <rPh sb="0" eb="2">
      <t>タンカ</t>
    </rPh>
    <rPh sb="5" eb="6">
      <t>マン</t>
    </rPh>
    <rPh sb="6" eb="8">
      <t>ミマン</t>
    </rPh>
    <rPh sb="28" eb="29">
      <t>オヨ</t>
    </rPh>
    <rPh sb="43" eb="44">
      <t>タダ</t>
    </rPh>
    <rPh sb="47" eb="49">
      <t>カクニン</t>
    </rPh>
    <rPh sb="50" eb="51">
      <t>ネガ</t>
    </rPh>
    <phoneticPr fontId="58"/>
  </si>
  <si>
    <t>CHECK_14_7</t>
  </si>
  <si>
    <t>(8)工事種別
(14)建築工事費予定額[万円](13)工事部分の床面積</t>
  </si>
  <si>
    <t>(8)工事種別が1（新築）で、(13)工事部分の床面積の合計が5000㎡以上で、(単価)が１０万円以下
単価: 「(14)建築工事費予定額」÷「(13)工事部分の床面積の合計」
※ 閾値による閾値修正値がある場合はそちらを優先する</t>
    <rPh sb="49" eb="51">
      <t>イカ</t>
    </rPh>
    <phoneticPr fontId="58"/>
  </si>
  <si>
    <t>単価が１０万円未満となっていますので、(14)工事費予定額及び(13)工事部分の床面積が正しいか確認お願いいたします。</t>
    <rPh sb="0" eb="2">
      <t>タンカ</t>
    </rPh>
    <rPh sb="5" eb="7">
      <t>マンエン</t>
    </rPh>
    <rPh sb="7" eb="9">
      <t>ミマン</t>
    </rPh>
    <rPh sb="29" eb="30">
      <t>オヨ</t>
    </rPh>
    <rPh sb="44" eb="45">
      <t>タダ</t>
    </rPh>
    <rPh sb="48" eb="50">
      <t>カクニン</t>
    </rPh>
    <rPh sb="51" eb="52">
      <t>ネガ</t>
    </rPh>
    <phoneticPr fontId="58"/>
  </si>
  <si>
    <t>CHECK_14_8</t>
  </si>
  <si>
    <t>(14)建築工事費予定額[万円](13)工事部分の床面積
(17)新設又はその他の別</t>
  </si>
  <si>
    <t>(17)新設又はその他の別が1（新設）で、(単価)が5万円未満
単価: 「(14)建築工事費予定額」÷「(13)工事部分の床面積の合計」
※ 閾値による閾値修正値がある場合はそちらを優先する</t>
    <phoneticPr fontId="57"/>
  </si>
  <si>
    <t>(17)新設又はその他の別が1（新設）で、(単価)が5万円未満となっていますので、(14)工事費予定額及び(13)工事部分の床面積が正しいか確認お願いいたします。または、(17)が2その他ではないかの確認をお願いします。</t>
  </si>
  <si>
    <t>CHECK_14_9</t>
  </si>
  <si>
    <t>(14)建築工事費予定額[万円]「(13)工事部分の床面積の合計」</t>
    <phoneticPr fontId="57"/>
  </si>
  <si>
    <t>(14)建築工事費予定額[万円]「(13)工事部分の床面積の合計」</t>
  </si>
  <si>
    <t>「(4)小番号」が"2"～"4"で
「(11)工事部分の構造」が空白か
「(13)工事部分の床面積の合計」が空白</t>
  </si>
  <si>
    <t>CHECK_14_10</t>
  </si>
  <si>
    <t>クラウドシステムのエラーチェック</t>
    <phoneticPr fontId="2"/>
  </si>
  <si>
    <t>過去分データから算定した工事費単価の閾値の範囲外で、「単価判定」に問題なし(m/〇)・修正(b/×)・不明(s/△)判定の入力が無いか、修正(b/×)で「(14)建築工事費予定額」と「(13)工事部分の床面積の合計」の閾値修正値の入力が無い場合。</t>
    <rPh sb="0" eb="2">
      <t>カコ</t>
    </rPh>
    <rPh sb="2" eb="3">
      <t>ブン</t>
    </rPh>
    <rPh sb="8" eb="10">
      <t>サンテイ</t>
    </rPh>
    <rPh sb="12" eb="15">
      <t>コウジヒ</t>
    </rPh>
    <rPh sb="15" eb="17">
      <t>タンカ</t>
    </rPh>
    <rPh sb="18" eb="20">
      <t>シキイチ</t>
    </rPh>
    <rPh sb="21" eb="23">
      <t>ハンイ</t>
    </rPh>
    <rPh sb="23" eb="24">
      <t>ガイ</t>
    </rPh>
    <rPh sb="33" eb="35">
      <t>モンダイ</t>
    </rPh>
    <rPh sb="43" eb="45">
      <t>シュウセイ</t>
    </rPh>
    <rPh sb="51" eb="53">
      <t>フメイ</t>
    </rPh>
    <rPh sb="58" eb="60">
      <t>ハンテイ</t>
    </rPh>
    <rPh sb="61" eb="63">
      <t>ニュウリョク</t>
    </rPh>
    <rPh sb="64" eb="65">
      <t>ナ</t>
    </rPh>
    <rPh sb="68" eb="70">
      <t>シュウセイ</t>
    </rPh>
    <rPh sb="115" eb="117">
      <t>ニュウリョク</t>
    </rPh>
    <rPh sb="118" eb="119">
      <t>ナ</t>
    </rPh>
    <rPh sb="120" eb="122">
      <t>バアイ</t>
    </rPh>
    <phoneticPr fontId="58"/>
  </si>
  <si>
    <t>「(14)建築工事費予定額」を「(13)工事部分の床面積の合計」で割った値が、基準となる範囲外になっています。誤りではないでしょうか。</t>
  </si>
  <si>
    <t>CHECK_14_11</t>
  </si>
  <si>
    <t>過去分データから算定した工事費単価の閾値の範囲外で、「単価判定」に問題なし(m/〇)が入力されている場合</t>
    <rPh sb="0" eb="3">
      <t>カコブン</t>
    </rPh>
    <rPh sb="8" eb="10">
      <t>サンテイ</t>
    </rPh>
    <rPh sb="12" eb="15">
      <t>コウジヒ</t>
    </rPh>
    <rPh sb="15" eb="17">
      <t>タンカ</t>
    </rPh>
    <rPh sb="18" eb="20">
      <t>シキイチ</t>
    </rPh>
    <rPh sb="21" eb="23">
      <t>ハンイ</t>
    </rPh>
    <rPh sb="23" eb="24">
      <t>ガイ</t>
    </rPh>
    <rPh sb="43" eb="45">
      <t>ニュウリョク</t>
    </rPh>
    <rPh sb="50" eb="52">
      <t>バアイ</t>
    </rPh>
    <phoneticPr fontId="58"/>
  </si>
  <si>
    <t>「(14)建築工事費予定額」を「(13)工事部分の床面積の合計」で割った値が、基準となる範囲外になっています。誤りではないでしょうか。</t>
    <phoneticPr fontId="57"/>
  </si>
  <si>
    <t>CHECK_14_12</t>
  </si>
  <si>
    <t>15</t>
  </si>
  <si>
    <t>(15)新築工事の場合における階数（地上の階数）</t>
  </si>
  <si>
    <t>「(4)小番号」が"2"～"4"で
「(15)地上の階数」が空白</t>
  </si>
  <si>
    <t>CHECK_15_1</t>
  </si>
  <si>
    <r>
      <t>「(15)地上の階数」に入力があって</t>
    </r>
    <r>
      <rPr>
        <sz val="10"/>
        <rFont val="Meiryo UI"/>
        <family val="3"/>
        <charset val="128"/>
      </rPr>
      <t>数字0～９９以外（数値としてチェック 01及び1→1とする）</t>
    </r>
    <rPh sb="18" eb="20">
      <t>スウジ</t>
    </rPh>
    <phoneticPr fontId="58"/>
  </si>
  <si>
    <t>「(15)地上の階数」が誤っています。</t>
  </si>
  <si>
    <t>CHECK_15_2</t>
  </si>
  <si>
    <t>「(4)小番号」が"2"～"4"で
「(15)地上の階数」が空白以外</t>
  </si>
  <si>
    <t>「(4)小番号」が２以上の時、「(15)地上の階数」は記入不要です。</t>
  </si>
  <si>
    <t>CHECK_15_3</t>
  </si>
  <si>
    <t>(8)工事種別(15)新築工事の場合における階数（地上の階数）</t>
  </si>
  <si>
    <t>「(8)工事種別」が"1"で
「(15)地上の階数」が空白</t>
  </si>
  <si>
    <t>「(15)地上の階数」が記入されていません。</t>
  </si>
  <si>
    <t>CHECK_15_4</t>
  </si>
  <si>
    <t>「(8)工事種別」が"1"以外で
「(15)地上の階数」が空白以外</t>
  </si>
  <si>
    <r>
      <t>「(8)工事種別」が１</t>
    </r>
    <r>
      <rPr>
        <sz val="10"/>
        <rFont val="Meiryo UI"/>
        <family val="3"/>
        <charset val="128"/>
      </rPr>
      <t>（新築）でない場合、「(15)地上の階数」は記入不要です。</t>
    </r>
    <rPh sb="12" eb="14">
      <t>シンチク</t>
    </rPh>
    <phoneticPr fontId="58"/>
  </si>
  <si>
    <t>CHECK_15_5</t>
  </si>
  <si>
    <t>(11)工事部分の構造(15)新築工事の場合における階数（地上の階数）</t>
  </si>
  <si>
    <r>
      <t>「(11)工事部分の構造」が"1"で
「(15)地上の階数」が</t>
    </r>
    <r>
      <rPr>
        <sz val="10"/>
        <rFont val="Meiryo UI"/>
        <family val="3"/>
        <charset val="128"/>
      </rPr>
      <t>"４"以上
※木造建築物としては階数が高い</t>
    </r>
    <rPh sb="38" eb="43">
      <t>モクゾウケンチクブツ</t>
    </rPh>
    <rPh sb="47" eb="49">
      <t>カイスウ</t>
    </rPh>
    <rPh sb="50" eb="51">
      <t>タカ</t>
    </rPh>
    <phoneticPr fontId="58"/>
  </si>
  <si>
    <t>「(11)工事部分の構造」が１（木造）としては「(15)地上の階数」が高いですが、誤りではないでしょうか。</t>
  </si>
  <si>
    <t>CHECK_15_6</t>
  </si>
  <si>
    <t>「(11)工事部分の構造」が"2"～"4"で
「(15)地上の階数」が"50"以上
※階数が高い</t>
  </si>
  <si>
    <t>「(15)地上の階数」が高いですが、誤りではないでしょうか。</t>
  </si>
  <si>
    <t>CHECK_15_7</t>
  </si>
  <si>
    <r>
      <t>「(11)工事部分の構造」が"5"で
「(15)地上の階数」が"</t>
    </r>
    <r>
      <rPr>
        <sz val="10"/>
        <rFont val="Meiryo UI"/>
        <family val="3"/>
        <charset val="128"/>
      </rPr>
      <t>4"以上
※コンクリートブロック造としては階数が高い</t>
    </r>
    <rPh sb="48" eb="49">
      <t>ゾウ</t>
    </rPh>
    <phoneticPr fontId="58"/>
  </si>
  <si>
    <t>「(11)工事部分の構造」が５（コンクリートブロック造）としては「(15)地上の階数」が高いですが、誤りではないでしょうか。</t>
  </si>
  <si>
    <t>CHECK_15_8</t>
  </si>
  <si>
    <t>「(11)工事部分の構造」が"6"で
「(15)地上の階数」が"4"以上
※階数が高い</t>
  </si>
  <si>
    <t>「(11)工事部分の構造」が６（その他）としては「(15)地上の階数」が高いですが、誤りではないでしょうか。</t>
  </si>
  <si>
    <t>CHECK_15_9</t>
  </si>
  <si>
    <r>
      <t>「(8)工事種別」が"1"で
「(15)地上の階数」が("1"～"99"</t>
    </r>
    <r>
      <rPr>
        <sz val="10"/>
        <rFont val="Meiryo UI"/>
        <family val="3"/>
        <charset val="128"/>
      </rPr>
      <t>)以外</t>
    </r>
    <rPh sb="37" eb="39">
      <t>イガイ</t>
    </rPh>
    <phoneticPr fontId="59"/>
  </si>
  <si>
    <r>
      <t>「(15)地上の階数」が</t>
    </r>
    <r>
      <rPr>
        <sz val="10"/>
        <rFont val="Meiryo UI"/>
        <family val="3"/>
        <charset val="128"/>
      </rPr>
      <t>０もしくは空白もしくは100以上となっていますが、誤りではないでしょうか。</t>
    </r>
    <rPh sb="17" eb="19">
      <t>クウハク</t>
    </rPh>
    <phoneticPr fontId="58"/>
  </si>
  <si>
    <t>CHECK_15_10</t>
  </si>
  <si>
    <t>(15)地下の階数</t>
  </si>
  <si>
    <t>「(4)小番号」が"2"～"4"で
「(15)地下の階数」が空白</t>
  </si>
  <si>
    <t>CHECK_15_11</t>
  </si>
  <si>
    <t>(15)新築工事の場合における階数（地下の階数）</t>
  </si>
  <si>
    <t>「(15)地下の階数」に入力があって数字１～９9以外（数値としてチェック 01及び1→1とする）</t>
    <phoneticPr fontId="57"/>
  </si>
  <si>
    <t>「(15)地下の階数」が誤っています。※「0と入力している場合は０を消してください</t>
  </si>
  <si>
    <t>CHECK_15_12</t>
  </si>
  <si>
    <t>(8)工事種別(15)新築工事の場合における階数（地下の階数）</t>
  </si>
  <si>
    <t>「(8)工事種別」が"1"以外で
「(15)地下の階数」が空白以外</t>
  </si>
  <si>
    <r>
      <t>「(8)工事種別」が１（</t>
    </r>
    <r>
      <rPr>
        <sz val="10"/>
        <rFont val="Meiryo UI"/>
        <family val="3"/>
        <charset val="128"/>
      </rPr>
      <t>新築）でない場合に「(15)地下の階数」は記入不要です。</t>
    </r>
    <rPh sb="12" eb="14">
      <t>シンチク</t>
    </rPh>
    <rPh sb="33" eb="35">
      <t>キニュウ</t>
    </rPh>
    <rPh sb="35" eb="37">
      <t>フヨウ</t>
    </rPh>
    <phoneticPr fontId="58"/>
  </si>
  <si>
    <t>CHECK_15_13</t>
  </si>
  <si>
    <t>(15)新築工事の場合における階数（地上の階数）
(15)新築工事の場合における階数（地下の階数）
(8)工事種別</t>
  </si>
  <si>
    <t>「(8)工事種別」が"1"で
「(15)地上の階数」が"0"で
「(15)地下の階数」が"1"以上</t>
    <rPh sb="47" eb="49">
      <t>イジョウ</t>
    </rPh>
    <phoneticPr fontId="59"/>
  </si>
  <si>
    <t>「(15)地上の階数」がなく「(15)地下の階数」のみですが、誤りではないでしょうか。</t>
  </si>
  <si>
    <t>CHECK_15_14</t>
  </si>
  <si>
    <r>
      <t>「(8)工事種別」が"1"で
「(15)地上の階数」が空白もしくは"0"かつ「(15)地下の階数」が</t>
    </r>
    <r>
      <rPr>
        <sz val="10"/>
        <rFont val="Meiryo UI"/>
        <family val="3"/>
        <charset val="128"/>
      </rPr>
      <t>空白もしくは"0"</t>
    </r>
    <rPh sb="50" eb="52">
      <t>クウハク</t>
    </rPh>
    <phoneticPr fontId="59"/>
  </si>
  <si>
    <t>「(15)地上の階数」及び「(15)地下の階数」がどちらも記入されていません。</t>
  </si>
  <si>
    <t>CHECK_15_15</t>
  </si>
  <si>
    <t>「(8)工事種別」が"1"で
「(15)地下の階数」が("0"～"99"又は空白)以外</t>
    <rPh sb="36" eb="37">
      <t>マタ</t>
    </rPh>
    <rPh sb="38" eb="40">
      <t>クウハク</t>
    </rPh>
    <rPh sb="41" eb="43">
      <t>イガイ</t>
    </rPh>
    <phoneticPr fontId="59"/>
  </si>
  <si>
    <t>「(15)地下の階数」が100以上となっていますが、誤りではないでしょうか。</t>
  </si>
  <si>
    <t>CHECK_15_16</t>
  </si>
  <si>
    <t>(15)新築工事の場合における階数（地上の階数）
(15)新築工事の場合における階数（地下の階数）
(13)工事部分の床面積の合計</t>
  </si>
  <si>
    <t>「(15)地上の階数」＋「(15)地下の階数」が"6"～"198"で「(13)工事部分の床面積の合計」が"100"以下
※階数に対して床面積が小さい</t>
    <rPh sb="39" eb="41">
      <t>コウジ</t>
    </rPh>
    <rPh sb="41" eb="43">
      <t>ブブン</t>
    </rPh>
    <rPh sb="44" eb="47">
      <t>ユカメンセキ</t>
    </rPh>
    <rPh sb="48" eb="50">
      <t>ゴウケイ</t>
    </rPh>
    <rPh sb="57" eb="59">
      <t>イカ</t>
    </rPh>
    <rPh sb="61" eb="63">
      <t>カイスウ</t>
    </rPh>
    <rPh sb="64" eb="65">
      <t>タイ</t>
    </rPh>
    <rPh sb="67" eb="70">
      <t>ユカメンセキ</t>
    </rPh>
    <rPh sb="71" eb="72">
      <t>チイ</t>
    </rPh>
    <phoneticPr fontId="59"/>
  </si>
  <si>
    <t>「(15)地上の階数」と「(15)地下の階数」に対し「(13)工事部分の床面積の合計」が小さいですが、誤りではないでしょうか。</t>
  </si>
  <si>
    <t>CHECK_15_17</t>
  </si>
  <si>
    <t>(3)棟区分(16)新築工事の場合における敷地面積[平方メートル]</t>
    <phoneticPr fontId="57"/>
  </si>
  <si>
    <t>(3)棟区分(16)新築工事の場合における敷地面積[平方メートル]</t>
  </si>
  <si>
    <t>「(3)棟区分」が"2"以上で
「(16)新築工事の場合における敷地面積」が空白</t>
    <rPh sb="12" eb="14">
      <t>イジョウ</t>
    </rPh>
    <phoneticPr fontId="59"/>
  </si>
  <si>
    <t>CHECK_16_1</t>
  </si>
  <si>
    <t>16</t>
  </si>
  <si>
    <t>「(3)棟区分」が"2"以上で
「(16)新築工事の場合における敷地面積」が空白以外</t>
    <rPh sb="12" eb="14">
      <t>イジョウ</t>
    </rPh>
    <phoneticPr fontId="59"/>
  </si>
  <si>
    <t>「(3)棟区分」が“２”以上の場合、「(16)新築工事の場合における敷地面積」は記入不要です。</t>
  </si>
  <si>
    <t>CHECK_16_2</t>
  </si>
  <si>
    <t>(16)新築工事の場合における敷地面積[平方メートル]</t>
  </si>
  <si>
    <t>「(4)小番号」が"2"～"4"で
「(16)新築工事の場合における敷地面積」が空白</t>
  </si>
  <si>
    <t>CHECK_16_3</t>
  </si>
  <si>
    <t>(8)工事種別(16)新築工事の場合における敷地面積[平方メートル]</t>
    <phoneticPr fontId="57"/>
  </si>
  <si>
    <t>(8)工事種別(16)新築工事の場合における敷地面積[平方メートル]</t>
  </si>
  <si>
    <t>「(4)小番号」が"2"～"4"　で
「(16)新築工事の場合における敷地面積」が空白以外</t>
    <rPh sb="43" eb="45">
      <t>イガイ</t>
    </rPh>
    <phoneticPr fontId="59"/>
  </si>
  <si>
    <t>「(４)小番号」が“２～4の場合、「(16)新築工事の場合における敷地面積」は記入不要です。</t>
    <rPh sb="4" eb="7">
      <t>ショウバンゴウ</t>
    </rPh>
    <phoneticPr fontId="58"/>
  </si>
  <si>
    <t>CHECK_16_4</t>
  </si>
  <si>
    <t>「(8)工事種別」が"2"か"3"で
「(16)新築工事の場合における敷地面積」が空白以外</t>
  </si>
  <si>
    <t>「(8)工事種別」が１（新築）以外の場合、「(16)新築工事の場合における敷地面積」は記入不要です。</t>
  </si>
  <si>
    <t>CHECK_16_5</t>
  </si>
  <si>
    <t xml:space="preserve"> (3)棟区分(8)工事種別(16)新築工事の場合における敷地面積[平方メートル] </t>
    <phoneticPr fontId="57"/>
  </si>
  <si>
    <t xml:space="preserve"> (3)棟区分(8)工事種別(16)新築工事の場合における敷地面積[平方メートル] </t>
  </si>
  <si>
    <t>「(8)工事種別」が"2"か"3"で
「(16)新築工事の場合における敷地面積」が空白</t>
  </si>
  <si>
    <t>CHECK_16_6</t>
  </si>
  <si>
    <r>
      <t>「(3)棟区分」が"1"または空白で(8)工事種別が１新築の場合、「(16)新築工事の場合における敷地面積」が　00000</t>
    </r>
    <r>
      <rPr>
        <sz val="10"/>
        <rFont val="Meiryo UI"/>
        <family val="3"/>
        <charset val="128"/>
      </rPr>
      <t>01-9999999以外もしくは空白</t>
    </r>
    <rPh sb="21" eb="23">
      <t>コウジ</t>
    </rPh>
    <rPh sb="23" eb="25">
      <t>シュベツ</t>
    </rPh>
    <rPh sb="27" eb="29">
      <t>シンチク</t>
    </rPh>
    <rPh sb="30" eb="32">
      <t>バアイ</t>
    </rPh>
    <rPh sb="71" eb="73">
      <t>イガイ</t>
    </rPh>
    <rPh sb="77" eb="79">
      <t>クウハク</t>
    </rPh>
    <phoneticPr fontId="58"/>
  </si>
  <si>
    <r>
      <t>「(16)新築工事の場合における敷地面積」</t>
    </r>
    <r>
      <rPr>
        <sz val="10"/>
        <rFont val="Meiryo UI"/>
        <family val="3"/>
        <charset val="128"/>
      </rPr>
      <t>が異常値もしくは空白です。</t>
    </r>
    <rPh sb="22" eb="25">
      <t>イジョウチ</t>
    </rPh>
    <rPh sb="29" eb="31">
      <t>クウハク</t>
    </rPh>
    <phoneticPr fontId="58"/>
  </si>
  <si>
    <t>CHECK_16_7</t>
  </si>
  <si>
    <t>「(3)棟区分」が空白または１で
「(16)新築工事の場合における敷地面積」＞＝"100000"</t>
  </si>
  <si>
    <t>「(16)新築工事の場合における敷地面積」が100000以上ですが、誤りではないでしょうか。</t>
  </si>
  <si>
    <t>CHECK_16_10</t>
  </si>
  <si>
    <t>(13)工事部分の床面積の合計「16新築敷地面積」</t>
  </si>
  <si>
    <t>「13床面積の合計」が"500"以下で「16新築敷地面積」が"10000"以上の場合、要確認</t>
  </si>
  <si>
    <t>「13床面積の合計」と比べて「16新築敷地面積」が広いですが、間違いないでしょうか　増築でないか（敷地内に既存の建築物がないか）を確認ください。</t>
    <rPh sb="11" eb="12">
      <t>クラ</t>
    </rPh>
    <rPh sb="25" eb="26">
      <t>ヒロ</t>
    </rPh>
    <rPh sb="31" eb="33">
      <t>マチガ</t>
    </rPh>
    <phoneticPr fontId="58"/>
  </si>
  <si>
    <t>CHECK_16_11</t>
  </si>
  <si>
    <t>(16)敷地面積</t>
    <phoneticPr fontId="57"/>
  </si>
  <si>
    <t>(16)敷地面積</t>
  </si>
  <si>
    <t>16)敷地面積の記載があり、
極端に小さいもの（9㎡以下）</t>
  </si>
  <si>
    <t>(16)敷地面積の確認をお願いします。</t>
  </si>
  <si>
    <t>CHECK_16_12</t>
  </si>
  <si>
    <t>(17)新設又はその他の別</t>
    <phoneticPr fontId="57"/>
  </si>
  <si>
    <t>(17)新設又はその他の別</t>
  </si>
  <si>
    <t>「(4)小番号」が"2"～"4"で
「(17)新設又はその他の別」が空白</t>
  </si>
  <si>
    <t>CHECK_17_2</t>
  </si>
  <si>
    <t>「(17)新設又はその他の別」が("1"か"2"か空白)以外</t>
    <rPh sb="25" eb="27">
      <t>クウハク</t>
    </rPh>
    <phoneticPr fontId="58"/>
  </si>
  <si>
    <t>「(17)新設又はその他の別」が誤っています。</t>
  </si>
  <si>
    <t>CHECK_17_10</t>
  </si>
  <si>
    <t>「(4)小番号」が"2"～"4"で
「(17)新設又はその他の別」が空白以外</t>
  </si>
  <si>
    <t>「(4)小番号」が２以上の時、「(17)新設又はその他の別」は記入不要です。</t>
  </si>
  <si>
    <t>CHECK_17_4</t>
  </si>
  <si>
    <t>「(9)建築物の用途分類（主要用途）」「（17）新設又はその他の別」</t>
    <phoneticPr fontId="57"/>
  </si>
  <si>
    <t>「(9)建築物の用途分類（主要用途）」「（17）新設又はその他の別」</t>
  </si>
  <si>
    <t>「(9)建築物の用途分類（主要用途）」が01居住専用住宅の場合、「（17）新設又はその他の別」が入力されていない。</t>
    <phoneticPr fontId="58"/>
  </si>
  <si>
    <t>「(9)建築物の用途分類（主要用途）」が01居住専用住宅の場合、「（17）新設又はその他の別」は入力お願いします。</t>
    <phoneticPr fontId="58"/>
  </si>
  <si>
    <t>CHECK_17_5</t>
  </si>
  <si>
    <t>「(9)建築物の用途分類（主要用途）」が02居住専用準住宅の場合、「（17）新設又はその他の別」が入力されている。</t>
    <phoneticPr fontId="58"/>
  </si>
  <si>
    <t>「(9)建築物の用途分類（主要用途）」が02居住専用準住宅の場合、住宅部分の記載は寮、寄宿舎等で管理人が住んでいるなど独立した戸がある場合のみ、住宅部分の記載が必要です。
寮、寄宿舎等でも、独立したワンルームマンションの様な、個別に居住空間として成立するものは01居住専用住宅となります。</t>
    <phoneticPr fontId="58"/>
  </si>
  <si>
    <t>CHECK_17_6</t>
  </si>
  <si>
    <t>「(9)建築物の用途分類」「(17)新設又はその他の別」</t>
    <phoneticPr fontId="58"/>
  </si>
  <si>
    <t>「(9)建築物の用途分類」「(17)新設又はその他の別」</t>
  </si>
  <si>
    <t>「(9)建築物の用途分類」が"10～24"の場合、以下に該当するものはエラー　
「(17)新設又はその他の別」が空白</t>
    <phoneticPr fontId="58"/>
  </si>
  <si>
    <t>「(9)建築物の用途分類」が"10～24"の場合で、住宅部分の記載がないですが、間違いないでしょうか。間違いない場合は、どういった建築物か記載お願いいたします。</t>
    <rPh sb="4" eb="7">
      <t>ケンチクブツ</t>
    </rPh>
    <rPh sb="8" eb="10">
      <t>ヨウト</t>
    </rPh>
    <rPh sb="10" eb="12">
      <t>ブンルイ</t>
    </rPh>
    <rPh sb="22" eb="24">
      <t>バアイ</t>
    </rPh>
    <rPh sb="26" eb="28">
      <t>ジュウタク</t>
    </rPh>
    <rPh sb="28" eb="30">
      <t>ブブン</t>
    </rPh>
    <rPh sb="31" eb="33">
      <t>キサイ</t>
    </rPh>
    <rPh sb="40" eb="42">
      <t>マチガ</t>
    </rPh>
    <rPh sb="51" eb="53">
      <t>マチガ</t>
    </rPh>
    <rPh sb="56" eb="58">
      <t>バアイ</t>
    </rPh>
    <rPh sb="65" eb="68">
      <t>ケンチクブツ</t>
    </rPh>
    <rPh sb="69" eb="71">
      <t>キサイ</t>
    </rPh>
    <rPh sb="72" eb="73">
      <t>ネガ</t>
    </rPh>
    <phoneticPr fontId="58"/>
  </si>
  <si>
    <t>CHECK_17_7</t>
  </si>
  <si>
    <t>「(9)建築物の用途分類」「(17)新設又はその他の別」</t>
    <phoneticPr fontId="57"/>
  </si>
  <si>
    <t>「(9)建築物の用途分類」が"30～44"の場合、以下に該当するものはエラー　
「(17)新設又はその他の別」が空白以外</t>
    <phoneticPr fontId="58"/>
  </si>
  <si>
    <t>「(9)建築物の用途分類」が"30～44"の場合で、住宅部分の記載がありますが、間違いないでしょうか。</t>
    <rPh sb="4" eb="7">
      <t>ケンチクブツ</t>
    </rPh>
    <rPh sb="8" eb="10">
      <t>ヨウト</t>
    </rPh>
    <rPh sb="10" eb="12">
      <t>ブンルイ</t>
    </rPh>
    <rPh sb="22" eb="24">
      <t>バアイ</t>
    </rPh>
    <rPh sb="26" eb="28">
      <t>ジュウタク</t>
    </rPh>
    <rPh sb="28" eb="30">
      <t>ブブン</t>
    </rPh>
    <rPh sb="31" eb="33">
      <t>キサイ</t>
    </rPh>
    <rPh sb="40" eb="42">
      <t>マチガ</t>
    </rPh>
    <phoneticPr fontId="58"/>
  </si>
  <si>
    <t>CHECK_17_8</t>
  </si>
  <si>
    <t>(17)新設又はその他の別
(18)新設住宅の資金
(19)住宅の建築工法　
(20)住宅の種類　
(21)建て方　
(22)利用関係　
(23)住宅の戸数[戸]　
(24)工事部分の床面積の合計[平方メートル]</t>
    <phoneticPr fontId="57"/>
  </si>
  <si>
    <t>(17)新設又はその他の別
(18)新設住宅の資金
(19)住宅の建築工法　
(20)住宅の種類　
(21)建て方　
(22)利用関係　
(23)住宅の戸数[戸]　
(24)工事部分の床面積の合計[平方メートル]</t>
  </si>
  <si>
    <t>「(17)新設又はその他の別」が１で以下のいずれかが空白もしくは０の場合はエラー　
(18)新設住宅の資金
(19)住宅の建築工法　
(20)住宅の種類　
(21)建て方　
(22)利用関係　
(23)住宅の戸数[戸]　
(24)工事部分の床面積の合計[平方メートル]</t>
    <phoneticPr fontId="58"/>
  </si>
  <si>
    <t>「(17)新設又はその他の別」が１のときは次の項目に入力が必要です。
(18)新設住宅の資金
(19)住宅の建築工法　
(20)住宅の種類　
(21)建て方　
(22)利用関係　
(23)住宅の戸数[戸]　
(24)工事部分の床面積の合計[平方メートル]</t>
    <phoneticPr fontId="58"/>
  </si>
  <si>
    <t>CHECK_17_11</t>
  </si>
  <si>
    <t>(17)新設又はその他の別
「(19)住宅の建築工法」
「(20)住宅の種類」
「(21)建て方」
「(22)利用関係」
「(24)工事部分の床面積の合計」</t>
    <phoneticPr fontId="57"/>
  </si>
  <si>
    <t>(17)新設又はその他の別
「(19)住宅の建築工法」
「(20)住宅の種類」
「(21)建て方」
「(22)利用関係」
「(24)工事部分の床面積の合計」</t>
  </si>
  <si>
    <t>「(17)新設又はその他の別」が２で以下のいずれかが空白もしくは０の場合
「(19)住宅の建築工法」
「(20)住宅の種類」
「(21)建て方」
「(22)利用関係」
「(24)工事部分の床面積の合計」</t>
    <phoneticPr fontId="58"/>
  </si>
  <si>
    <t>「(17)新設又はその他の別」が２その他　のとき以下の項目に入力が必要です。
「(19)住宅の建築工法」
「(20)住宅の種類」
「(21)建て方」
「(22)利用関係」
「(24)工事部分の床面積の合計」</t>
    <phoneticPr fontId="58"/>
  </si>
  <si>
    <t>CHECK_17_12</t>
  </si>
  <si>
    <t>(17)新設又はその他の別
(18)新設住宅の資金　
(23)住宅の戸数[戸]　</t>
    <phoneticPr fontId="57"/>
  </si>
  <si>
    <t>(17)新設又はその他の別
(18)新設住宅の資金　
(23)住宅の戸数[戸]　</t>
  </si>
  <si>
    <t>「(17)新設又はその他の別」が２で以下のいずれかに入力がある場合
(18)新設住宅の資金　
(23)住宅の戸数[戸]　</t>
    <phoneticPr fontId="58"/>
  </si>
  <si>
    <t>「(17)新設又はその他の別」が２その他　のとき以下の項目に入力は不要です。(18)新設住宅の資金　
(23)住宅の戸数[戸]　</t>
    <rPh sb="5" eb="7">
      <t>シンセツ</t>
    </rPh>
    <rPh sb="7" eb="8">
      <t>マタ</t>
    </rPh>
    <rPh sb="11" eb="12">
      <t>タ</t>
    </rPh>
    <rPh sb="13" eb="14">
      <t>ベツ</t>
    </rPh>
    <rPh sb="19" eb="20">
      <t>タ</t>
    </rPh>
    <rPh sb="24" eb="26">
      <t>イカ</t>
    </rPh>
    <rPh sb="27" eb="29">
      <t>コウモク</t>
    </rPh>
    <rPh sb="30" eb="32">
      <t>ニュウリョク</t>
    </rPh>
    <rPh sb="33" eb="35">
      <t>フヨウ</t>
    </rPh>
    <rPh sb="42" eb="44">
      <t>シンセツ</t>
    </rPh>
    <rPh sb="44" eb="46">
      <t>ジュウタク</t>
    </rPh>
    <rPh sb="47" eb="49">
      <t>シキン</t>
    </rPh>
    <rPh sb="55" eb="57">
      <t>ジュウタク</t>
    </rPh>
    <rPh sb="58" eb="60">
      <t>コスウ</t>
    </rPh>
    <rPh sb="61" eb="62">
      <t>ト</t>
    </rPh>
    <phoneticPr fontId="58"/>
  </si>
  <si>
    <t>CHECK_17_13</t>
  </si>
  <si>
    <t>「(17)新設又はその他の別」が空白で以下のいずれかが空白以外の場合
(18)新設住宅の資金
(19)住宅の建築工法　
(20)住宅の種類　
(21)建て方　
(22)利用関係　
(23)住宅の戸数[戸]　
(24)工事部分の床面積の合計[平方メートル]</t>
    <phoneticPr fontId="58"/>
  </si>
  <si>
    <t>「(17)新設又はその他の別」が空白　のとき以下の項目に入力は不要です。
(18)新設住宅の資金
(19)住宅の建築工法　
(20)住宅の種類　
(21)建て方　
(22)利用関係　
(23)住宅の戸数[戸]　
(24)工事部分の床面積の合計[平方メートル]</t>
    <phoneticPr fontId="58"/>
  </si>
  <si>
    <t>CHECK_17_14</t>
  </si>
  <si>
    <t>(17)新設又はその他の別(13)工事部分の床面積の合計</t>
  </si>
  <si>
    <t>(17)新設又はその他の別が2（その他）、かつ「(13)工事部分の床面積の合計[平方メートル]」2500m2以上</t>
    <rPh sb="54" eb="56">
      <t>イジョウ</t>
    </rPh>
    <phoneticPr fontId="58"/>
  </si>
  <si>
    <t>(17)が1(新設)でないか、
床面積が誤りでないかをご確認ください</t>
  </si>
  <si>
    <t>CHECK_17_15</t>
  </si>
  <si>
    <t>(18)新設住宅の資金</t>
  </si>
  <si>
    <t>「(4)小番号」が"2"～"4"で
「(18)新設住宅の資金」が空白</t>
  </si>
  <si>
    <t>CHECK_18_1</t>
  </si>
  <si>
    <t>「(17)新設又はその他の別」が空白で「(18)新設住宅の資金」が空白</t>
    <rPh sb="33" eb="35">
      <t>クウハク</t>
    </rPh>
    <phoneticPr fontId="59"/>
  </si>
  <si>
    <t>CHECK_18_2</t>
  </si>
  <si>
    <t>「(4)小番号」が"2"～"4"で
「(18)新設住宅の資金」が空白以外</t>
  </si>
  <si>
    <t>「(4)小番号」が２以上の時、「(18)新設住宅の資金」は記入不要です。</t>
  </si>
  <si>
    <t>CHECK_18_3</t>
  </si>
  <si>
    <t>(17)新設又はその他の別  (18)新設住宅の資金</t>
  </si>
  <si>
    <t>「(17)新設又はその他の別」が"1"で
「(18)新設住宅の資金」が"1"～"5"以外か空白</t>
    <rPh sb="45" eb="47">
      <t>クウハク</t>
    </rPh>
    <phoneticPr fontId="59"/>
  </si>
  <si>
    <t>「(18)新設住宅の資金」が誤っています。</t>
  </si>
  <si>
    <t>CHECK_18_4</t>
  </si>
  <si>
    <t>(17)新設又はその他の別(18)新設住宅の資金</t>
  </si>
  <si>
    <t>「(17)新設又はその他の別」が"2"で
「(18)新設住宅の資金」が空白以外</t>
  </si>
  <si>
    <t>「(17)新設又はその他の別」が２（その他）の場合は「(18)新設住宅の資金」は記入不要です。</t>
  </si>
  <si>
    <t>CHECK_18_5</t>
  </si>
  <si>
    <t>(19)住宅の建築工法</t>
  </si>
  <si>
    <t>「(4)小番号」が"2"～"4"で
「(19)住宅の建築工法」が空白</t>
  </si>
  <si>
    <t>CHECK_19_1</t>
  </si>
  <si>
    <t>「(17)新設又はその他の別」が空白で「(19)住宅の建築工法」が空白</t>
    <rPh sb="33" eb="35">
      <t>クウハク</t>
    </rPh>
    <phoneticPr fontId="59"/>
  </si>
  <si>
    <t>CHECK_19_2</t>
  </si>
  <si>
    <t xml:space="preserve"> (19)住宅の建築工法</t>
  </si>
  <si>
    <t>「(4)小番号」が"2"～"4"で
「(19)住宅の建築工法」が空白以外</t>
  </si>
  <si>
    <t>「(4)小番号」が２以上の時、「(19)住宅の建築工法」は記入不要です。</t>
  </si>
  <si>
    <t>CHECK_19_3</t>
  </si>
  <si>
    <t>「(19)住宅の建築工法」が("1"～"3"または空白)以外</t>
    <rPh sb="25" eb="27">
      <t>クウハク</t>
    </rPh>
    <phoneticPr fontId="58"/>
  </si>
  <si>
    <t>「(19)住宅の建築工法」が誤っています。</t>
  </si>
  <si>
    <t>CHECK_19_4</t>
  </si>
  <si>
    <t>「(17)新設又はその他の別」「(11)工事部分の構造」(19)住宅の建築工法」</t>
  </si>
  <si>
    <t>「(17)新設又はその他の別」が１新設で「(11)工事部分の構造」が"2"で「(19)住宅の建築工法」が"2"
または、「(17)新設又はその他の別」が１新設で「(11)工事部分の構造」が"5"で「(19)住宅の建築工法」が"2"
または、「(17)新設又はその他の別」が１新設で「(11)工事部分の構造」が"6"で「(19)住宅の建築工法」が"2"
※プレハブ工法の場合は構造は木造、鉄筋コンクリート、鉄骨造が想定される</t>
    <rPh sb="17" eb="19">
      <t>シンセツ</t>
    </rPh>
    <phoneticPr fontId="58"/>
  </si>
  <si>
    <t>「(17)新設又はその他の別」が１新設であれば「(19)住宅の建築工法」が２（プレハブ工法）の場合、「(11)工事部分の構造」は木造、鉄筋コンクリート、鉄骨造のいずれかになると想定されますが誤りではないでしょうか。</t>
  </si>
  <si>
    <t>CHECK_19_5</t>
  </si>
  <si>
    <t>(17)新設又はその他の別  (19)住宅の建築工法  (11)工事部分の構造</t>
  </si>
  <si>
    <r>
      <rPr>
        <sz val="10"/>
        <rFont val="Meiryo UI"/>
        <family val="3"/>
        <charset val="128"/>
      </rPr>
      <t>「(17)新設又はその他の別」が１新設で「(11)工事部分の構造」が"1"以外で「(19)住宅の建築工法」が"3" 
※枠組壁工法の場合は木造のみが想定される</t>
    </r>
    <rPh sb="60" eb="65">
      <t>ワクグミカベコウホウ</t>
    </rPh>
    <rPh sb="66" eb="68">
      <t>バアイ</t>
    </rPh>
    <rPh sb="69" eb="71">
      <t>モクゾウ</t>
    </rPh>
    <rPh sb="74" eb="76">
      <t>ソウテイ</t>
    </rPh>
    <phoneticPr fontId="58"/>
  </si>
  <si>
    <t>「(17)新設又はその他の別」が１新設であれば「(19)住宅の建築工法」が３（枠組壁工法）の場合、「(11)工事部分の構造」は１（木造）のみと想定されますが、誤りではないでしょうか。</t>
  </si>
  <si>
    <t>CHECK_19_6</t>
  </si>
  <si>
    <t>(20)住宅の種類</t>
  </si>
  <si>
    <t>「(4)小番号」が"2"～"4"で
「(20)住宅の種類」が空白</t>
  </si>
  <si>
    <t>CHECK_20_1</t>
  </si>
  <si>
    <t>「(17)新設又はその他の別」が空白で「(20)住宅の種類」が空白</t>
  </si>
  <si>
    <t>CHECK_20_2</t>
  </si>
  <si>
    <t>「(4)小番号」が"2"～"4"で
「(20)住宅の種類」が空白以外</t>
  </si>
  <si>
    <t>「(4)小番号」が２以上の時、「(20)住宅の種類」は記入不要です。</t>
  </si>
  <si>
    <t>CHECK_20_3</t>
  </si>
  <si>
    <t>「(20)住宅の種類」が("1"～"3"または空白)以外</t>
    <rPh sb="23" eb="25">
      <t>クウハク</t>
    </rPh>
    <phoneticPr fontId="58"/>
  </si>
  <si>
    <t>「(20)住宅の種類」が誤っています。</t>
  </si>
  <si>
    <t>CHECK_20_4</t>
  </si>
  <si>
    <t>(18)新設住宅の資金(20)住宅の種類</t>
  </si>
  <si>
    <t>「(20)住宅の種類」が"2"で
「(18)新設住宅の資金」が"2"
※公営住宅は専用住宅</t>
    <rPh sb="36" eb="40">
      <t>コウエイジュウタク</t>
    </rPh>
    <rPh sb="41" eb="45">
      <t>センヨウジュウタク</t>
    </rPh>
    <phoneticPr fontId="58"/>
  </si>
  <si>
    <t>「(18)新設住宅の資金」が２（公営住宅）の場合、「(20)住宅の種類」は１（専用住宅）になります。</t>
  </si>
  <si>
    <t>CHECK_20_5</t>
  </si>
  <si>
    <t>「(20)住宅の種類」が"3"で
「(18)新設住宅の資金」が"2"か"4"
※公営住宅や都市再生機構住宅で「その他の住宅」は想定されない</t>
    <rPh sb="45" eb="53">
      <t>トシサイセイキコウジュウタク</t>
    </rPh>
    <rPh sb="57" eb="58">
      <t>タ</t>
    </rPh>
    <rPh sb="63" eb="65">
      <t>ソウテイ</t>
    </rPh>
    <phoneticPr fontId="58"/>
  </si>
  <si>
    <t>「(18)新設住宅の資金」が２（公営住宅）や４（都市再生機構住宅）の場合、「(20)住宅の種類」が３（その他の住宅）は想定されません。</t>
  </si>
  <si>
    <t>CHECK_20_6</t>
  </si>
  <si>
    <t>20</t>
  </si>
  <si>
    <t>(20)住宅の種類(9)建築物の用途分類</t>
  </si>
  <si>
    <t>「(20)住宅の種類」が１で「(9)建築物の用途分類」が30～44</t>
    <phoneticPr fontId="57"/>
  </si>
  <si>
    <r>
      <t>「(20)住宅の種類」が１（専用住宅）ですが「(9)建築物の用途分類」が産業専用の分類になっていますが、</t>
    </r>
    <r>
      <rPr>
        <sz val="10"/>
        <rFont val="Meiryo UI"/>
        <family val="3"/>
        <charset val="128"/>
      </rPr>
      <t>まちがいないでしょうか</t>
    </r>
    <rPh sb="36" eb="38">
      <t>サンギョウ</t>
    </rPh>
    <rPh sb="38" eb="40">
      <t>センヨウ</t>
    </rPh>
    <rPh sb="41" eb="43">
      <t>ブンルイ</t>
    </rPh>
    <phoneticPr fontId="58"/>
  </si>
  <si>
    <t>CHECK_20_7</t>
  </si>
  <si>
    <t>「(20)住宅の種類」が"2"で「(9)建築物の用途分類」が30～44</t>
    <phoneticPr fontId="57"/>
  </si>
  <si>
    <t>「(20)住宅の種類」が２（併用住宅）ですが「(9)建築物の用途分類」が産業専用の分類になっていますが、まちがいないでしょうか</t>
  </si>
  <si>
    <t>CHECK_20_8</t>
  </si>
  <si>
    <t>「(20)住宅の種類」が"2"で「(9)建築物の用途分類」が01，02</t>
    <phoneticPr fontId="57"/>
  </si>
  <si>
    <t>「(20)住宅の種類」が２（併用住宅）の時は「(9)建築物の用途分類」が居住産業併用建築物の用途分類になりますが間違いないでしょうか</t>
    <rPh sb="36" eb="38">
      <t>キョジュウ</t>
    </rPh>
    <rPh sb="38" eb="40">
      <t>サンギョウ</t>
    </rPh>
    <rPh sb="40" eb="42">
      <t>ヘイヨウ</t>
    </rPh>
    <rPh sb="42" eb="45">
      <t>ケンチクブツ</t>
    </rPh>
    <rPh sb="56" eb="58">
      <t>マチガ</t>
    </rPh>
    <phoneticPr fontId="58"/>
  </si>
  <si>
    <t>CHECK_20_9</t>
  </si>
  <si>
    <t>(20)住宅の種類(9)建築物の用途分類</t>
    <phoneticPr fontId="57"/>
  </si>
  <si>
    <t>「(20)住宅の種類」が"3"で
「(9)建築物の用途分類」が01、02</t>
    <phoneticPr fontId="57"/>
  </si>
  <si>
    <t>「(20)住宅の種類」が３（その他の住宅）ですが、「(9)建築物の用途分類」が居住専用の分類になっています。</t>
    <phoneticPr fontId="58"/>
  </si>
  <si>
    <t>CHECK_20_10</t>
  </si>
  <si>
    <t>21</t>
  </si>
  <si>
    <t>(21)建て方</t>
  </si>
  <si>
    <t>「(4)小番号」が"2"～"4"で
「(21)建て方」が空白</t>
  </si>
  <si>
    <t>CHECK_21_1</t>
  </si>
  <si>
    <t>「(17)新設又はその他の別」が空白で「(21)建て方」が空白</t>
    <rPh sb="29" eb="31">
      <t>クウハク</t>
    </rPh>
    <phoneticPr fontId="59"/>
  </si>
  <si>
    <t>CHECK_21_2</t>
  </si>
  <si>
    <t>「(4)小番号」が"2"～"4"で
「(21)建て方」が空白以外</t>
  </si>
  <si>
    <t>「(4)小番号」が２以上の時、「(21)建て方」は記入不要です。</t>
  </si>
  <si>
    <t>CHECK_21_3</t>
  </si>
  <si>
    <t>「(21)建て方」が("1"～"3"または空白)以外</t>
    <rPh sb="21" eb="23">
      <t>クウハク</t>
    </rPh>
    <phoneticPr fontId="58"/>
  </si>
  <si>
    <t>「(21)建て方」が誤っています。</t>
  </si>
  <si>
    <t>CHECK_21_4</t>
  </si>
  <si>
    <t>「(20)住宅の種類」「(9)建築物の用途分類」
(21)建て方</t>
  </si>
  <si>
    <r>
      <t>「(20)住宅の種類」が"1"で「(9)建築物の用途分類」が</t>
    </r>
    <r>
      <rPr>
        <sz val="10"/>
        <rFont val="Meiryo UI"/>
        <family val="3"/>
        <charset val="128"/>
      </rPr>
      <t>10～24で「(21)建て方」が"1"
※用途分類が併用建築物で住宅の種類が専用住宅になるのは建て方が共同住宅か長屋建の場合のみ（ゲタバキ住宅）</t>
    </r>
    <rPh sb="51" eb="55">
      <t>ヨウトブンルイ</t>
    </rPh>
    <rPh sb="58" eb="61">
      <t>ケンチクブツ</t>
    </rPh>
    <rPh sb="62" eb="64">
      <t>ジュウタク</t>
    </rPh>
    <rPh sb="65" eb="67">
      <t>シュルイ</t>
    </rPh>
    <rPh sb="68" eb="72">
      <t>センヨウジュウタク</t>
    </rPh>
    <rPh sb="77" eb="78">
      <t>タ</t>
    </rPh>
    <rPh sb="79" eb="80">
      <t>カタ</t>
    </rPh>
    <rPh sb="81" eb="85">
      <t>キョウドウジュウタク</t>
    </rPh>
    <rPh sb="86" eb="88">
      <t>ナガヤ</t>
    </rPh>
    <rPh sb="88" eb="89">
      <t>ダ</t>
    </rPh>
    <rPh sb="90" eb="92">
      <t>バアイ</t>
    </rPh>
    <rPh sb="99" eb="101">
      <t>ジュウタク</t>
    </rPh>
    <phoneticPr fontId="58"/>
  </si>
  <si>
    <r>
      <t>「(20)住宅の種類」が１（専用住宅）で「(9)建築物の用途分類」が併用</t>
    </r>
    <r>
      <rPr>
        <sz val="10"/>
        <rFont val="Meiryo UI"/>
        <family val="3"/>
        <charset val="128"/>
      </rPr>
      <t>建築物の場合、ゲタバキ住宅であれば「(21)建て方」は２（長屋建住宅）や３（共同住宅）となりますが、誤りではないでしょうか</t>
    </r>
    <rPh sb="36" eb="39">
      <t>ケンチクブツ</t>
    </rPh>
    <rPh sb="86" eb="87">
      <t>アヤマ</t>
    </rPh>
    <phoneticPr fontId="58"/>
  </si>
  <si>
    <t>CHECK_21_5</t>
  </si>
  <si>
    <t>(18)新設住宅の資金(21)建て方</t>
  </si>
  <si>
    <t>「(18)新設住宅の資金」が"4"（都市再生機構）で「(21)建て方」が"1"</t>
    <rPh sb="18" eb="24">
      <t>トシサイセイキコウ</t>
    </rPh>
    <phoneticPr fontId="58"/>
  </si>
  <si>
    <t>「(18)新設住宅の資金」が４（都市再生機構）の場合、「(21)建て方」は１（一戸建て）以外と想定されますが誤りではないでしょうか。</t>
  </si>
  <si>
    <t>CHECK_21_6</t>
  </si>
  <si>
    <t>22</t>
  </si>
  <si>
    <t>(22)利用関係</t>
  </si>
  <si>
    <t>小番号が空白で「(17)新設又はその他の別」が空白で「(22)利用関係」が空白</t>
    <rPh sb="0" eb="3">
      <t>ショウバンゴウ</t>
    </rPh>
    <rPh sb="4" eb="6">
      <t>クウハク</t>
    </rPh>
    <rPh sb="37" eb="39">
      <t>クウハク</t>
    </rPh>
    <phoneticPr fontId="59"/>
  </si>
  <si>
    <t>CHECK_22_1</t>
  </si>
  <si>
    <t>「(22)利用関係」が("1"～"4"または空白)以外</t>
    <rPh sb="22" eb="24">
      <t>クウハク</t>
    </rPh>
    <phoneticPr fontId="58"/>
  </si>
  <si>
    <t>「(22)利用関係」が誤っています。</t>
  </si>
  <si>
    <t>CHECK_22_2</t>
  </si>
  <si>
    <t>(5)建築主の種別(22)利用関係</t>
    <phoneticPr fontId="57"/>
  </si>
  <si>
    <t>(5)建築主の種別(22)利用関係</t>
  </si>
  <si>
    <t>「(22)利用関係」が"1"で
「(5)建築主の種別」が"6"以外
※小番号"2"以上のものに対して「(5)建築主の種別」は補定値を適用する</t>
    <rPh sb="66" eb="68">
      <t>テキヨウ</t>
    </rPh>
    <phoneticPr fontId="57"/>
  </si>
  <si>
    <t>「(22)利用関係」が持家の場合は「(5)建築主の種別」は個人としてください。</t>
  </si>
  <si>
    <t>CHECK_22_3</t>
  </si>
  <si>
    <t>「(5)建築主の種別」「(18)新設住宅の資金」「(22)利用関係」</t>
  </si>
  <si>
    <t>「(5)建築主の種別」
「(18)新設住宅の資金」
「(22)利用関係」
が、シート「建築主等対応表」の組み合わせ
※小番号"2"以上のものに対して「(5)建築主の種別」「(18)新設住宅の資金」は補定値を適用する</t>
    <rPh sb="43" eb="46">
      <t>ケンチクヌシ</t>
    </rPh>
    <rPh sb="46" eb="47">
      <t>トウ</t>
    </rPh>
    <rPh sb="47" eb="50">
      <t>タイオウヒョウ</t>
    </rPh>
    <rPh sb="101" eb="102">
      <t>アタイ</t>
    </rPh>
    <rPh sb="103" eb="105">
      <t>テキヨウ</t>
    </rPh>
    <phoneticPr fontId="58"/>
  </si>
  <si>
    <t>「(5)建築主の種別」「(18)新設住宅の資金」「(22)利用関係」が想定されない組み合わせです。</t>
  </si>
  <si>
    <t>CHECK_22_4</t>
  </si>
  <si>
    <t>23</t>
  </si>
  <si>
    <t>(23)住宅の戸数[戸]</t>
  </si>
  <si>
    <t>「(17)新設又はその他の別」が"2"で
「(23)住宅の戸数」が空白</t>
  </si>
  <si>
    <t>CHECK_23_1</t>
  </si>
  <si>
    <t>「(17)新設又はその他の別」が空白で「(23)住宅の戸数」が空白</t>
    <rPh sb="31" eb="33">
      <t>クウハク</t>
    </rPh>
    <phoneticPr fontId="59"/>
  </si>
  <si>
    <t>CHECK_23_3</t>
  </si>
  <si>
    <t>(17)新設又はその他の別(23)住宅の戸数[戸]</t>
    <phoneticPr fontId="57"/>
  </si>
  <si>
    <t>(17)新設又はその他の別(23)住宅の戸数[戸]</t>
  </si>
  <si>
    <t>「(17)新設又はその他の別」が"2"で
「(23)住宅の戸数」が空白以外
※小番号"2"以上のものに対して「(17)新設又はその他の別」は補定値を適用する</t>
    <rPh sb="35" eb="37">
      <t>イガイ</t>
    </rPh>
    <rPh sb="72" eb="73">
      <t>アタイ</t>
    </rPh>
    <phoneticPr fontId="58"/>
  </si>
  <si>
    <t>「(17)新設又はその他の別」が２（その他）の場合、「(23)住宅の戸数」は空白としてください。</t>
  </si>
  <si>
    <t>CHECK_23_4</t>
  </si>
  <si>
    <r>
      <t>「(23)住宅の戸数」が(</t>
    </r>
    <r>
      <rPr>
        <sz val="10"/>
        <rFont val="Meiryo UI"/>
        <family val="3"/>
        <charset val="128"/>
      </rPr>
      <t>0001-9999または空白)でない</t>
    </r>
    <r>
      <rPr>
        <sz val="11"/>
        <rFont val="Meiryo UI"/>
        <family val="3"/>
        <charset val="128"/>
      </rPr>
      <t>（数値としてチェック 01及び1→1とする）</t>
    </r>
    <rPh sb="25" eb="27">
      <t>クウハク</t>
    </rPh>
    <phoneticPr fontId="58"/>
  </si>
  <si>
    <t>「(23)住宅の戸数」が誤っています。</t>
  </si>
  <si>
    <t>CHECK_23_6</t>
  </si>
  <si>
    <t>「(17)新設又はその他の別」が"1"で
「(23)住宅の戸数」が空白
※小番号"2"以上のものに対して「(17)新設又はその他の別」は補定値を適用する</t>
    <phoneticPr fontId="57"/>
  </si>
  <si>
    <t>「(23)住宅の戸数」が未記入です。</t>
  </si>
  <si>
    <t>CHECK_23_7</t>
  </si>
  <si>
    <t>「(9)建築物の用途分類（主要用途）」
(23)住宅戸数</t>
  </si>
  <si>
    <t>「(9)建築物の用途分類（主要用途）」が02のとき、(23)住宅戸数が2以上
※小番号"2"以上のものに対して「(9)建築物の用途分類（主要用途）」は補定値を適用する</t>
    <phoneticPr fontId="57"/>
  </si>
  <si>
    <t>(23)住宅戸数が正しいか確認お願いいたします。</t>
    <rPh sb="4" eb="6">
      <t>ジュウタク</t>
    </rPh>
    <rPh sb="6" eb="8">
      <t>コスウ</t>
    </rPh>
    <rPh sb="9" eb="10">
      <t>タダ</t>
    </rPh>
    <rPh sb="13" eb="15">
      <t>カクニン</t>
    </rPh>
    <rPh sb="16" eb="17">
      <t>ネガ</t>
    </rPh>
    <phoneticPr fontId="58"/>
  </si>
  <si>
    <t>CHECK_23_8</t>
  </si>
  <si>
    <t>(21)建て方(23)住宅の戸数</t>
  </si>
  <si>
    <r>
      <t>「(21)建て方」が"2"で
「(23)住宅の戸数」が"</t>
    </r>
    <r>
      <rPr>
        <sz val="10"/>
        <rFont val="Meiryo UI"/>
        <family val="3"/>
        <charset val="128"/>
      </rPr>
      <t>３0"以上
※長屋建住宅としては戸数が多い
※小番号"2"以上のものに対して「(21)建て方」は補定値を適用する</t>
    </r>
    <rPh sb="35" eb="38">
      <t>ナガヤダ</t>
    </rPh>
    <rPh sb="38" eb="40">
      <t>ジュウタク</t>
    </rPh>
    <rPh sb="44" eb="46">
      <t>コスウ</t>
    </rPh>
    <rPh sb="47" eb="48">
      <t>オオ</t>
    </rPh>
    <phoneticPr fontId="58"/>
  </si>
  <si>
    <t>「(21)建て方」が２（長屋建）としては「(23)住宅の戸数」が多いですが、誤りではないでしょうか。</t>
  </si>
  <si>
    <t>CHECK_23_9</t>
  </si>
  <si>
    <t>(8)工事種別(17)新設又はその他の別(21)建て方
(23)住宅の戸数</t>
  </si>
  <si>
    <t>「(8)工事種別」が"1"で
「(17)新設又はその他の別」が"1"で
「(23)住宅の戸数」が"1"で
「(21)建て方」が"2"
※小番号"2"以上のものに対して「(8)工事種別」「(17)新設又はその他の別」「(21)建て方」は補定値を適用する</t>
    <phoneticPr fontId="57"/>
  </si>
  <si>
    <t>「(21)建て方」が２（長屋建）の場合、「(23)住宅の戸数」は２戸以上と想定されますが、誤りではないでしょうか。</t>
  </si>
  <si>
    <t>CHECK_23_10</t>
  </si>
  <si>
    <t xml:space="preserve">(8)工事種別(17)新設又はその他の別(21)建て方(23)住宅の戸数
</t>
  </si>
  <si>
    <t>「(4)小番号」が空白で
「(8)工事種別」が"1"で
「(17)新設又はその他の別」が"1"で
「(23)住宅の戸数」が"1"で
「(21)建て方」が"3"
※小番号"2"以上のものに対して「(8)工事種別」「(17)新設又はその他の別」「(21)建て方」は補定値を適用する</t>
    <phoneticPr fontId="57"/>
  </si>
  <si>
    <t>「(21)建て方」が３（共同住宅）の新設の場合、「(23)住宅の戸数」は２戸以上になります。</t>
  </si>
  <si>
    <t>CHECK_23_11</t>
  </si>
  <si>
    <t>(17)新設又はその他の別(21)建て方(23)住宅の戸数</t>
  </si>
  <si>
    <r>
      <t>「(17)新設又はその他の別」が"1"で
「(21)建て方」が"1"で
「(23)住宅の戸数」が"1"以外</t>
    </r>
    <r>
      <rPr>
        <sz val="10"/>
        <rFont val="Meiryo UI"/>
        <family val="3"/>
        <charset val="128"/>
      </rPr>
      <t>　※小番号２以上のときは「(21)建て方」を小番号１と同じ数字が補定される
※小番号"2"以上のものに対して「(17)新設又はその他の別」「(21)建て方」は補定値を適用する</t>
    </r>
    <rPh sb="55" eb="58">
      <t>ショウバンゴウ</t>
    </rPh>
    <rPh sb="59" eb="61">
      <t>イジョウ</t>
    </rPh>
    <rPh sb="75" eb="78">
      <t>ショウバンゴウ</t>
    </rPh>
    <rPh sb="80" eb="81">
      <t>オナ</t>
    </rPh>
    <rPh sb="82" eb="84">
      <t>スウジ</t>
    </rPh>
    <rPh sb="85" eb="87">
      <t>ホテイ</t>
    </rPh>
    <phoneticPr fontId="58"/>
  </si>
  <si>
    <t>「(21)建て方」が１（一戸建）の場合、「(23)住宅の戸数」は１戸になります。</t>
  </si>
  <si>
    <t>CHECK_23_12</t>
  </si>
  <si>
    <t>(22)利用関係(23)住宅の戸数[戸]</t>
  </si>
  <si>
    <t>「(23)住宅の戸数」が"10"以上で
「(22)利用関係」が"1"</t>
    <phoneticPr fontId="57"/>
  </si>
  <si>
    <t>「(22)利用関係」が１（持家）としては「(23)住宅の戸数」が多いですが、誤りではないでしょうか。</t>
  </si>
  <si>
    <t>CHECK_23_13</t>
  </si>
  <si>
    <t>(22)利用関係(23)戸数</t>
  </si>
  <si>
    <t>(22)利用関係が3(給与住宅)で、(23)戸数が100戸以上となるもの</t>
  </si>
  <si>
    <t>利用関係と戸数の確認をお願いします。
入力が正しい場合は、どのような建築物か、詳細をご教示ください。</t>
  </si>
  <si>
    <t>CHECK_23_14</t>
  </si>
  <si>
    <t>24</t>
  </si>
  <si>
    <t>(24)工事部分の床面積の合計[平方メートル]</t>
    <phoneticPr fontId="57"/>
  </si>
  <si>
    <t>(24)工事部分の床面積の合計[平方メートル]</t>
  </si>
  <si>
    <t xml:space="preserve">「(17)新設又はその他の別」が空白で「(24)工事部分の床面積の合計」が空白 </t>
    <rPh sb="37" eb="39">
      <t>クウハク</t>
    </rPh>
    <phoneticPr fontId="59"/>
  </si>
  <si>
    <t>CHECK_24_2</t>
  </si>
  <si>
    <r>
      <t>「(24)工事部分の床面積の合計」が("</t>
    </r>
    <r>
      <rPr>
        <sz val="10"/>
        <rFont val="Meiryo UI"/>
        <family val="3"/>
        <charset val="128"/>
      </rPr>
      <t>000001"～"999999"または空白)以外（数値としてチェック 01及び1→1とする）</t>
    </r>
    <rPh sb="39" eb="41">
      <t>クウハク</t>
    </rPh>
    <rPh sb="42" eb="44">
      <t>イガイ</t>
    </rPh>
    <phoneticPr fontId="58"/>
  </si>
  <si>
    <t>「(24)工事部分の床面積の合計」が誤っています。</t>
  </si>
  <si>
    <t>CHECK_24_4</t>
  </si>
  <si>
    <t>「(17)新設又はその他の別」
「(23)住宅の戸数(24)工事部分の床面積の合計[平方メートル]</t>
  </si>
  <si>
    <t>「(17)新設又はその他の別」が"1"で（Ｋ ＜ １０か Ｋ ＞ １００００）
※Ｋ＝「(24)工事部分の床面積の合計」／「(23)住宅の戸数」
※小番号"2"以上のものに対して「(17)新設又はその他の別」は補定値を適用する</t>
    <phoneticPr fontId="58"/>
  </si>
  <si>
    <t>戸当たりの床面積が小規模又は大規模ですが、誤りではないでしょうか。</t>
  </si>
  <si>
    <t>CHECK_24_5</t>
  </si>
  <si>
    <t>(17)新設又はその他の別(24)工事部分の床面積の合計[平方メートル]</t>
  </si>
  <si>
    <t>「(17)新設又はその他の別」が“２”で
「(24)工事部分の床面積の合計」 ＞ ５００ か 
「(24)工事部分の床面積の合計」 ＜ １０
※住宅の床面積が大きい
※小番号"2"以上のものに対して「(17)新設又はその他の別」は補定値を適用する</t>
    <phoneticPr fontId="57"/>
  </si>
  <si>
    <t>「(17)新設又はその他の別」が２（その他）の場合、棟当たりの床面積が小規模又は大規模ですが、誤りではないでしょうか。</t>
    <phoneticPr fontId="57"/>
  </si>
  <si>
    <t>CHECK_24_6</t>
  </si>
  <si>
    <t xml:space="preserve">(4)小番号　（８）工事種類　(9)建築物の用途分類（主要用途）　(13)工事部分の床面積の合計[平方メートル] （１７）新設その他の別
(24)工事部分の床面積の合計[平方メートル]
</t>
  </si>
  <si>
    <t>小番号が空白の場合で、「(8)工事種別」が01新築、「(9)建築物の用途分類（主要用途）」が01居住専用住宅、「(17)新設又はその他の別」が１新設の場合、「(13)工事部分の床面積の合計」と「(24)工事部分の床面積の合計」が一致しない</t>
    <rPh sb="0" eb="1">
      <t>ショウ</t>
    </rPh>
    <rPh sb="1" eb="3">
      <t>バンゴウ</t>
    </rPh>
    <rPh sb="7" eb="9">
      <t>バアイ</t>
    </rPh>
    <rPh sb="48" eb="50">
      <t>キョジュウ</t>
    </rPh>
    <rPh sb="50" eb="52">
      <t>センヨウ</t>
    </rPh>
    <rPh sb="52" eb="54">
      <t>ジュウタク</t>
    </rPh>
    <rPh sb="72" eb="74">
      <t>シンセツ</t>
    </rPh>
    <rPh sb="75" eb="77">
      <t>バアイ</t>
    </rPh>
    <rPh sb="113" eb="115">
      <t>イッチ</t>
    </rPh>
    <phoneticPr fontId="58"/>
  </si>
  <si>
    <t>「(9)建築物の用途分類（主要用途）」が01で居住専用住宅の場合、「(13)工事部分の床面積の合計」と「(24)工事部分の床面積の合計」（小番号の合計）は一致します。</t>
  </si>
  <si>
    <t>CHECK_24_7</t>
  </si>
  <si>
    <t xml:space="preserve">(4)小番号　(9)建築物の用途分類（主要用途）　(13)工事部分の床面積の合計[平方メートル]
(24)工事部分の床面積の合計[平方メートル]
</t>
  </si>
  <si>
    <t>小番号が空白の場合で、「(13)工事部分の床面積の合計」＜「(24)工事部分の床面積の合計」
但し、以下の条件の場合を除く（上の条件と同一）
「(8)工事種別」が01新築、「(9)建築物の用途分類（主要用途）」が01居住専用住宅、「(17)新設又はその他の別」が１新設の場合、「(13)工事部分の床面積の合計」と「(24)工事部分の床面積の合計」が一致しない</t>
    <rPh sb="4" eb="6">
      <t>クウハク</t>
    </rPh>
    <rPh sb="48" eb="49">
      <t>タダ</t>
    </rPh>
    <rPh sb="51" eb="53">
      <t>イカ</t>
    </rPh>
    <rPh sb="54" eb="56">
      <t>ジョウケン</t>
    </rPh>
    <rPh sb="57" eb="59">
      <t>バアイ</t>
    </rPh>
    <rPh sb="60" eb="61">
      <t>ノゾ</t>
    </rPh>
    <rPh sb="63" eb="64">
      <t>ウエ</t>
    </rPh>
    <rPh sb="65" eb="67">
      <t>ジョウケン</t>
    </rPh>
    <rPh sb="68" eb="70">
      <t>ドウイツ</t>
    </rPh>
    <phoneticPr fontId="58"/>
  </si>
  <si>
    <t>「(13)工事部分の床面積の合計」＞＝「(24)工事部分の床面積の合計」（小番号の合計）になります。</t>
  </si>
  <si>
    <t>CHECK_24_8</t>
  </si>
  <si>
    <t>(4)小番号（22）利用関係、（23）住宅の戸数（24）工事部分の床面積</t>
  </si>
  <si>
    <t>「(4)小番号」が2以上の場合で、以下がひとつでも空白
（22）利用関係、（23）住宅の戸数（24）工事部分の床面積</t>
    <rPh sb="10" eb="12">
      <t>イジョウ</t>
    </rPh>
    <rPh sb="13" eb="15">
      <t>バアイ</t>
    </rPh>
    <rPh sb="17" eb="19">
      <t>イカ</t>
    </rPh>
    <rPh sb="25" eb="27">
      <t>クウハク</t>
    </rPh>
    <rPh sb="32" eb="34">
      <t>リヨウ</t>
    </rPh>
    <rPh sb="34" eb="36">
      <t>カンケイ</t>
    </rPh>
    <rPh sb="41" eb="43">
      <t>ジュウタク</t>
    </rPh>
    <rPh sb="44" eb="46">
      <t>コスウ</t>
    </rPh>
    <rPh sb="50" eb="52">
      <t>コウジ</t>
    </rPh>
    <rPh sb="52" eb="54">
      <t>ブブン</t>
    </rPh>
    <rPh sb="55" eb="58">
      <t>ユカメンセキ</t>
    </rPh>
    <phoneticPr fontId="59"/>
  </si>
  <si>
    <t>「(4)小番号」がある場合は、（22）利用関係、（23）住宅の戸数（24）工事部分の床面積の入力が必要です。</t>
    <rPh sb="11" eb="13">
      <t>バアイ</t>
    </rPh>
    <rPh sb="46" eb="48">
      <t>ニュウリョク</t>
    </rPh>
    <rPh sb="49" eb="51">
      <t>ヒツヨウ</t>
    </rPh>
    <phoneticPr fontId="58"/>
  </si>
  <si>
    <t>CHECK_24_10</t>
  </si>
  <si>
    <t>(4)小番号 、【 （22）利用関係、（23）住宅の戸数（24）工事部分の床面積)】以外</t>
    <rPh sb="42" eb="44">
      <t>イガイ</t>
    </rPh>
    <phoneticPr fontId="58"/>
  </si>
  <si>
    <t>(4)小番号 、【 （22）利用関係、（23）住宅の戸数（24）工事部分の床面積)】以外</t>
  </si>
  <si>
    <t>「(4)小番号」が2以上の場合で、【（22）利用関係、（23）住宅の戸数（24）工事部分の床面積】以外に入力があるもの</t>
    <rPh sb="10" eb="12">
      <t>イジョウ</t>
    </rPh>
    <rPh sb="13" eb="15">
      <t>バアイ</t>
    </rPh>
    <rPh sb="49" eb="51">
      <t>イガイ</t>
    </rPh>
    <rPh sb="52" eb="54">
      <t>ニュウリョク</t>
    </rPh>
    <phoneticPr fontId="59"/>
  </si>
  <si>
    <t>「(4)小番号」がある場合は、「（22）利用関係、（23）住宅の戸数（24）工事部分の床面積」以外の入力は不要です。</t>
    <rPh sb="11" eb="13">
      <t>バアイ</t>
    </rPh>
    <rPh sb="47" eb="49">
      <t>イガイ</t>
    </rPh>
    <rPh sb="50" eb="52">
      <t>ニュウリョク</t>
    </rPh>
    <rPh sb="53" eb="55">
      <t>フヨウ</t>
    </rPh>
    <phoneticPr fontId="58"/>
  </si>
  <si>
    <t>CHECK_24_11</t>
  </si>
  <si>
    <t>25</t>
  </si>
  <si>
    <t>(25)建築を伴う除却住宅戸数[戸]</t>
  </si>
  <si>
    <t>「(17)新設又はその他の別」が空白で「(25)建築を伴う除却住宅戸数」が空白</t>
    <rPh sb="37" eb="39">
      <t>クウハク</t>
    </rPh>
    <phoneticPr fontId="59"/>
  </si>
  <si>
    <t>CHECK_25_1</t>
  </si>
  <si>
    <t>「(25)建築を伴う除却住宅戸数」が「空白、“１”～“999”」以外の数字</t>
    <rPh sb="19" eb="21">
      <t>クウハク</t>
    </rPh>
    <phoneticPr fontId="58"/>
  </si>
  <si>
    <r>
      <t>「(25)建築を伴う除却住宅戸数」が</t>
    </r>
    <r>
      <rPr>
        <sz val="10"/>
        <rFont val="Meiryo UI"/>
        <family val="3"/>
        <charset val="128"/>
      </rPr>
      <t>誤っています</t>
    </r>
    <rPh sb="18" eb="19">
      <t>アヤマ</t>
    </rPh>
    <phoneticPr fontId="58"/>
  </si>
  <si>
    <t>CHECK_25_3</t>
  </si>
  <si>
    <t>(8)工事種別
(25)除却住宅戸数(26)除却住宅の利用関係</t>
  </si>
  <si>
    <t>(25)除却住宅戸数と(26)除却住宅の利用関係で、いずれか一方が空白となっている</t>
  </si>
  <si>
    <t>工事種別（8）が改築で間違いなければ(25)と(26)の双方を入力する、
または除却が無い場合は双方を空白としてください。</t>
  </si>
  <si>
    <t>CHECK_25_4</t>
  </si>
  <si>
    <t>「08工事種別」(25)建築を伴う除却住宅戸数</t>
  </si>
  <si>
    <t>「08工事種別」が"3"で、「25除却戸数」が"101"戸以上（但し、「04小番号」が"2"か"3は除く。）</t>
  </si>
  <si>
    <t>「25除却戸数」が多いですが間違いないでしょうか</t>
    <rPh sb="9" eb="10">
      <t>オオ</t>
    </rPh>
    <rPh sb="14" eb="16">
      <t>マチガ</t>
    </rPh>
    <phoneticPr fontId="58"/>
  </si>
  <si>
    <t>CHECK_25_5</t>
  </si>
  <si>
    <t>「08工事種別」が"3"で、「25除却戸数」が空白もしくは０（但し、「04小番号」が"2"か"3は除く。）</t>
    <rPh sb="23" eb="25">
      <t>クウハク</t>
    </rPh>
    <phoneticPr fontId="58"/>
  </si>
  <si>
    <r>
      <rPr>
        <sz val="10"/>
        <rFont val="Meiryo UI"/>
        <family val="3"/>
        <charset val="128"/>
      </rPr>
      <t>「08工事種別」が"3"改築で「25除却戸数」はなしで間違いないでしょうか</t>
    </r>
    <rPh sb="12" eb="14">
      <t>カイチク</t>
    </rPh>
    <rPh sb="27" eb="29">
      <t>マチガ</t>
    </rPh>
    <phoneticPr fontId="58"/>
  </si>
  <si>
    <t>CHECK_25_6</t>
  </si>
  <si>
    <t>(26)建築を伴う除却住宅の利用関係</t>
  </si>
  <si>
    <t>「(17)新設又はその他の別」が空白で「(26)建築を伴う除却住宅の利用関係」が空白</t>
    <rPh sb="40" eb="42">
      <t>クウハク</t>
    </rPh>
    <phoneticPr fontId="59"/>
  </si>
  <si>
    <t>CHECK_26_1</t>
  </si>
  <si>
    <t>「(26)建築を伴う除却住宅の利用関係」が(空白か"1"～"3")以外</t>
    <rPh sb="22" eb="24">
      <t>クウハク</t>
    </rPh>
    <phoneticPr fontId="58"/>
  </si>
  <si>
    <t>「(26)建築を伴う除却住宅の利用関係」が誤っています。</t>
  </si>
  <si>
    <t>CHECK_26_3</t>
  </si>
  <si>
    <t>「(25)建築を伴う除却住宅戸数」(26)建築を伴う除却住宅の利用関係</t>
  </si>
  <si>
    <t>「(25)建築を伴う除却住宅戸数」が空白で
「(26)建築を伴う除却住宅の利用関係」が空白以外</t>
  </si>
  <si>
    <t>「(25)建築を伴う除却住宅戸数」が未記入です。</t>
  </si>
  <si>
    <t>CHECK_26_4</t>
  </si>
  <si>
    <t>「(25)建築を伴う除却住宅戸数」が空白でなく
「(26)建築を伴う除却住宅の利用関係」が空白</t>
  </si>
  <si>
    <t>「(26)建築を伴う除却住宅の利用関係」が未記入です。</t>
  </si>
  <si>
    <t>CHECK_26_5</t>
  </si>
  <si>
    <t>　「2種類以上の用途ごとの工事部分の床面積①」</t>
  </si>
  <si>
    <t>「(4)小番号」が"2"～"4"で
「2種類以上の用途ごとの工事部分の床面積①」が空白</t>
    <phoneticPr fontId="57"/>
  </si>
  <si>
    <t>CHECK_30_3</t>
  </si>
  <si>
    <t>「2種類以上の用途分類（用途区分）①」　「2種類以上の用途ごとの工事部分の床面積①」</t>
  </si>
  <si>
    <t>「2種類以上の用途分類（用途区分）①」で用途の入力があった場合、床面積の入力が空白</t>
    <phoneticPr fontId="57"/>
  </si>
  <si>
    <t>2種類以上の用途分類（用途区分）で床面積が未記入です</t>
    <rPh sb="0" eb="26">
      <t>ミキニュウ</t>
    </rPh>
    <phoneticPr fontId="41"/>
  </si>
  <si>
    <t>　「2種類以上の用途ごとの工事部分の床面積①」に入力があった場合、「2種類以上の用途ごとの工事部分の床面積①」が000001-999999　以外</t>
    <phoneticPr fontId="57"/>
  </si>
  <si>
    <t>　「2種類以上の用途ごとの工事部分の床面積①」が異常値です。</t>
    <rPh sb="24" eb="27">
      <t>イジョウチ</t>
    </rPh>
    <phoneticPr fontId="41"/>
  </si>
  <si>
    <t>　「2種類以上の用途ごとの工事部分の床面積②」</t>
  </si>
  <si>
    <t>「(4)小番号」が"2"～"4"で
「2種類以上の用途ごとの工事部分の床面積②」が空白</t>
  </si>
  <si>
    <t>CHECK_31_3</t>
  </si>
  <si>
    <t>「2種類以上の用途分類（用途区分）②」　「2種類以上の用途ごとの工事部分の床面積②」</t>
  </si>
  <si>
    <t>「2種類以上の用途分類（用途区分）②」で用途の入力があった場合、床面積の入力が空白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</si>
  <si>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「2種類以上の用途ごとの工事部分の床面積②」に入力があった場合、「2種類以上の用途ごとの工事部分の床面積②」が000001-999999　以外</t>
    <rPh sb="24" eb="26">
      <t>ニュウリョク</t>
    </rPh>
    <rPh sb="30" eb="32">
      <t>バアイ</t>
    </rPh>
    <rPh sb="70" eb="72">
      <t>イガイ</t>
    </rPh>
    <phoneticPr fontId="41"/>
  </si>
  <si>
    <t>　「2種類以上の用途ごとの工事部分の床面積②」が異常値です。</t>
    <rPh sb="24" eb="27">
      <t>イジョウチ</t>
    </rPh>
    <phoneticPr fontId="41"/>
  </si>
  <si>
    <t>　「2種類以上の用途ごとの工事部分の床面積③」</t>
  </si>
  <si>
    <t>「(4)小番号」が"2"～"4"で
「2種類以上の用途ごとの工事部分の床面積③」が空白</t>
  </si>
  <si>
    <t>CHECK_32_3</t>
  </si>
  <si>
    <t>「2種類以上の用途分類（用途区分）③」　「2種類以上の用途ごとの工事部分の床面積③」</t>
  </si>
  <si>
    <t>「2種類以上の用途分類（用途区分）③」で用途の入力があった場合、床面積の入力が空白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</si>
  <si>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「2種類以上の用途ごとの工事部分の床面積③」に入力があった場合、「2種類以上の用途ごとの工事部分の床面積③」が000001-999999　以外</t>
    <rPh sb="24" eb="26">
      <t>ニュウリョク</t>
    </rPh>
    <rPh sb="30" eb="32">
      <t>バアイ</t>
    </rPh>
    <rPh sb="70" eb="72">
      <t>イガイ</t>
    </rPh>
    <phoneticPr fontId="41"/>
  </si>
  <si>
    <t>　「2種類以上の用途ごとの工事部分の床面積③」が異常値です。</t>
    <rPh sb="24" eb="27">
      <t>イジョウチ</t>
    </rPh>
    <phoneticPr fontId="41"/>
  </si>
  <si>
    <t>「2種類以上の用途分類（用途区分）①②③」　</t>
  </si>
  <si>
    <t>「(4)小番号」が"2"～"4"で
「2種類以上の用途分類（用途区分）①②③」が3つともが空白</t>
    <phoneticPr fontId="57"/>
  </si>
  <si>
    <t>CHECK_33_1</t>
  </si>
  <si>
    <t>「（８）工事種別」、「(10)多用途」「2種類以上の用途分類（用途区分）①②③」</t>
  </si>
  <si>
    <t>「(8)工事種別」が1新築で、「(10)多用途」が1の場合、「2種類以上の用途分類（用途区分）①②③」が３つとも空白</t>
    <rPh sb="27" eb="29">
      <t>バアイ</t>
    </rPh>
    <phoneticPr fontId="57"/>
  </si>
  <si>
    <t>2種類以上の用途分類（用途区分）①②③が未記入です。もしくは「(10)多用途」欄が誤りです。</t>
    <rPh sb="20" eb="23">
      <t>ミキニュウ</t>
    </rPh>
    <rPh sb="39" eb="40">
      <t>ラン</t>
    </rPh>
    <rPh sb="41" eb="42">
      <t>アヤマ</t>
    </rPh>
    <phoneticPr fontId="58"/>
  </si>
  <si>
    <t>CHECK_33_2</t>
  </si>
  <si>
    <t>「（８）工事種別」「2種類以上の用途分類（用途区分）①②③」「(9－2)建築物の用途分類（用途区分）」</t>
  </si>
  <si>
    <t>「(8)工事種別」が1新築で、「2種類以上の用途分類（用途区分）①②③」のいずれかが空白でない場合、「(9－2)建築物の用途分類（用途区分）」がいずれかの「2種類以上の用途分類（用途区分）①②③」と一致しない</t>
    <rPh sb="42" eb="44">
      <t>クウハク</t>
    </rPh>
    <rPh sb="47" eb="49">
      <t>バアイ</t>
    </rPh>
    <phoneticPr fontId="57"/>
  </si>
  <si>
    <t>工事種別が新築で、「2種類以上の用途分類（用途区分）①②③」のいずれかは「(9－2)建築物の用途分類（用途区分）」と同じになります。</t>
    <rPh sb="58" eb="59">
      <t>オナ</t>
    </rPh>
    <phoneticPr fontId="58"/>
  </si>
  <si>
    <t>CHECK_33_3</t>
  </si>
  <si>
    <t>（９）建築物の用途分類（主要用途）「(9－2)建築物の用途分類（用途区分）」（17）新設又はその他「2種類以上の用途分類（用途区分）①②③」</t>
    <phoneticPr fontId="57"/>
  </si>
  <si>
    <t>（９）建築物の用途分類（主要用途）「(9－2)建築物の用途分類（用途区分）」（17）新設又はその他「2種類以上の用途分類（用途区分）①②③」</t>
  </si>
  <si>
    <t>（９）建築物の用途分類（主要用途）が10～44で、（17）新設又はその他が入力されているが、（9-2）建築物の用途分類（用途区分）もしくは「2種類以上の用途分類（用途区分）①②③」に08010から08050の番号がない</t>
    <phoneticPr fontId="58"/>
  </si>
  <si>
    <t>（17）新設又はその他　が入力されていますが、（9-2）建築物の用途分類（用途区分）もしくは「2種類以上の用途分類（用途区分）①②③」に住宅の番号08010から08050がありませんので確認お願いします。
※（17）新設又はその他が入力されていて用途③が空いている場合は08010～08050を入力お願いします。修正がない場合は理由を記載お願いします。</t>
    <phoneticPr fontId="58"/>
  </si>
  <si>
    <t>CHECK_33_4</t>
  </si>
  <si>
    <t>「(13)工事部分の床面積の合計」「2種類以上の用途ごとの工事部分の床面積」①②③</t>
  </si>
  <si>
    <t xml:space="preserve">「(13)工事部分の床面積の合計」が、「2種類以上の用途ごとの工事部分の床面積」の合計（①＋②＋③）　以下
※ただし完全一致ではなく、合計-３は許容する。（端数があるため）                                                                          </t>
    <rPh sb="51" eb="53">
      <t>イカ</t>
    </rPh>
    <rPh sb="67" eb="69">
      <t>ゴウケイ</t>
    </rPh>
    <phoneticPr fontId="58"/>
  </si>
  <si>
    <r>
      <t>「(13)工事部分の床面積の合計」もしくは「2種類以上の用途ごとの工事部分の床面積」が誤っています。※</t>
    </r>
    <r>
      <rPr>
        <sz val="10"/>
        <rFont val="Meiryo UI"/>
        <family val="3"/>
        <charset val="128"/>
      </rPr>
      <t>「(13)工事部分の床面積の合計」が「2種類以上の用途ごとの工事部分の床面積」の合計（①＋②＋③）より少なくなっています。</t>
    </r>
    <rPh sb="43" eb="44">
      <t>アヤマ</t>
    </rPh>
    <rPh sb="102" eb="103">
      <t>スク</t>
    </rPh>
    <phoneticPr fontId="58"/>
  </si>
  <si>
    <t>CHECK_33_5</t>
  </si>
  <si>
    <t>「２種類以上の用途ごとの工事部分の床面積」①②③　「(13)工事部分の床面積の合計」</t>
  </si>
  <si>
    <t>「２種類以上の用途ごとの工事部分の床面積①②③」のいずれかが空白でない場合、「２種類以上の用途ごとの工事部分の床面積」の①②③の合計が　「(13)工事部分の床面積の合計」の１～５０％</t>
    <rPh sb="30" eb="32">
      <t>クウハク</t>
    </rPh>
    <rPh sb="35" eb="37">
      <t>バアイ</t>
    </rPh>
    <phoneticPr fontId="58"/>
  </si>
  <si>
    <t>「(13)工事部分の床面積の合計」もしくは「２種類以上の用途ごとの工事部分の床面積」が誤っていないか確認お願いします</t>
    <rPh sb="43" eb="44">
      <t>アヤマ</t>
    </rPh>
    <rPh sb="50" eb="52">
      <t>カクニン</t>
    </rPh>
    <rPh sb="53" eb="54">
      <t>ネガ</t>
    </rPh>
    <phoneticPr fontId="58"/>
  </si>
  <si>
    <t>CHECK_33_6</t>
  </si>
  <si>
    <t>消費税</t>
    <rPh sb="0" eb="3">
      <t>ショウヒゼイ</t>
    </rPh>
    <phoneticPr fontId="58"/>
  </si>
  <si>
    <t>消費税</t>
  </si>
  <si>
    <t>「消費税」が１もしくは空白以外</t>
    <rPh sb="11" eb="13">
      <t>クウハク</t>
    </rPh>
    <rPh sb="13" eb="15">
      <t>イガイ</t>
    </rPh>
    <phoneticPr fontId="58"/>
  </si>
  <si>
    <t>消費税の入力に誤りがあります。</t>
    <rPh sb="0" eb="3">
      <t>ショウヒゼイ</t>
    </rPh>
    <rPh sb="4" eb="6">
      <t>ニュウリョク</t>
    </rPh>
    <rPh sb="7" eb="8">
      <t>アヤマ</t>
    </rPh>
    <phoneticPr fontId="58"/>
  </si>
  <si>
    <t>CHECK_40_1</t>
  </si>
  <si>
    <t>物件名</t>
    <rPh sb="0" eb="3">
      <t>ブッケンメイ</t>
    </rPh>
    <phoneticPr fontId="58"/>
  </si>
  <si>
    <t>物件名</t>
  </si>
  <si>
    <t>「物件名」が空白の場合</t>
    <rPh sb="1" eb="4">
      <t>ブッケンメイ</t>
    </rPh>
    <rPh sb="6" eb="8">
      <t>クウハク</t>
    </rPh>
    <rPh sb="9" eb="11">
      <t>バアイ</t>
    </rPh>
    <phoneticPr fontId="58"/>
  </si>
  <si>
    <t>物件名を記入お願いいたします。</t>
    <rPh sb="0" eb="3">
      <t>ブッケンメイ</t>
    </rPh>
    <rPh sb="4" eb="6">
      <t>キニュウ</t>
    </rPh>
    <rPh sb="7" eb="8">
      <t>ネガ</t>
    </rPh>
    <phoneticPr fontId="58"/>
  </si>
  <si>
    <t>CHECK_41_1</t>
  </si>
  <si>
    <t>35</t>
  </si>
  <si>
    <t>大規模着工建築物で「物件名」が空白の場合、異常エラーとする</t>
    <rPh sb="0" eb="3">
      <t>ダイキボ</t>
    </rPh>
    <rPh sb="3" eb="5">
      <t>チャッコウ</t>
    </rPh>
    <rPh sb="5" eb="8">
      <t>ケンチクブツ</t>
    </rPh>
    <rPh sb="10" eb="13">
      <t>ブッケンメイ</t>
    </rPh>
    <rPh sb="15" eb="17">
      <t>クウハク</t>
    </rPh>
    <rPh sb="18" eb="20">
      <t>バアイ</t>
    </rPh>
    <rPh sb="21" eb="23">
      <t>イジョウ</t>
    </rPh>
    <phoneticPr fontId="58"/>
  </si>
  <si>
    <t>物件名を記入してください。</t>
    <rPh sb="0" eb="3">
      <t>ブッケンメイ</t>
    </rPh>
    <rPh sb="4" eb="6">
      <t>キニュウ</t>
    </rPh>
    <phoneticPr fontId="58"/>
  </si>
  <si>
    <t>CHECK_35_1</t>
  </si>
  <si>
    <t>以下棟区分グループの確認</t>
    <rPh sb="0" eb="2">
      <t>イカ</t>
    </rPh>
    <rPh sb="2" eb="3">
      <t>トウ</t>
    </rPh>
    <rPh sb="3" eb="5">
      <t>クブン</t>
    </rPh>
    <rPh sb="10" eb="12">
      <t>カクニン</t>
    </rPh>
    <phoneticPr fontId="57"/>
  </si>
  <si>
    <t/>
  </si>
  <si>
    <t>CHECK__</t>
  </si>
  <si>
    <t>G1</t>
    <phoneticPr fontId="57"/>
  </si>
  <si>
    <t>(3)棟区分</t>
  </si>
  <si>
    <t>「(3)棟区分」が(空白か"1"～"999")以外</t>
    <phoneticPr fontId="57"/>
  </si>
  <si>
    <t>「(3)棟区分」が異常値です。</t>
    <rPh sb="9" eb="12">
      <t>イジョウチ</t>
    </rPh>
    <phoneticPr fontId="58"/>
  </si>
  <si>
    <t>CHECK_G1_1</t>
  </si>
  <si>
    <r>
      <t>「(3)棟区分」が"1"以外で始まった場合　</t>
    </r>
    <r>
      <rPr>
        <sz val="10"/>
        <rFont val="Meiryo UI"/>
        <family val="3"/>
        <charset val="128"/>
      </rPr>
      <t>※空白はエラーとならない</t>
    </r>
    <rPh sb="23" eb="25">
      <t>クウハク</t>
    </rPh>
    <phoneticPr fontId="59"/>
  </si>
  <si>
    <t>「(3)棟区分」の１棟目が抜けています。</t>
  </si>
  <si>
    <t>CHECK_G1_2</t>
  </si>
  <si>
    <t>「(3)棟区分」が単独のもの（"1"のみ）</t>
  </si>
  <si>
    <t>1棟のみの場合は「(3)棟区分」は記入不要です。</t>
  </si>
  <si>
    <t>CHECK_G1_3</t>
  </si>
  <si>
    <t>(3)棟区分(4)小番号 (5)建築主の種別</t>
  </si>
  <si>
    <t>同じ敷地内（連続する棟区分）の２つ目以降のデータで
小番号が空または"1"で
同じ敷地内の最初のデータと「(5)建築主の種別」が異なる</t>
    <rPh sb="6" eb="8">
      <t>レンゾク</t>
    </rPh>
    <rPh sb="10" eb="11">
      <t>トウ</t>
    </rPh>
    <rPh sb="11" eb="13">
      <t>クブン</t>
    </rPh>
    <rPh sb="39" eb="40">
      <t>オナ</t>
    </rPh>
    <rPh sb="41" eb="43">
      <t>シキチ</t>
    </rPh>
    <rPh sb="43" eb="44">
      <t>ナイ</t>
    </rPh>
    <rPh sb="45" eb="47">
      <t>サイショ</t>
    </rPh>
    <phoneticPr fontId="58"/>
  </si>
  <si>
    <t>「(5)建築主の種別」が同じ敷地内で一致していませんが、誤りではないでしょうか？</t>
  </si>
  <si>
    <t>CHECK_G1_4</t>
  </si>
  <si>
    <t>(3)棟区分(4)小番号 (7)敷地の位置（都市計画）</t>
  </si>
  <si>
    <t>同じ敷地内（連続する棟区分）の２つ目以降のデータで
小番号が空または"1"で
同じ敷地内の最初のデータと「(7)敷地の位置（都市計画）」が異なる</t>
    <rPh sb="39" eb="40">
      <t>オナ</t>
    </rPh>
    <rPh sb="41" eb="43">
      <t>シキチ</t>
    </rPh>
    <rPh sb="43" eb="44">
      <t>ナイ</t>
    </rPh>
    <rPh sb="45" eb="47">
      <t>サイショ</t>
    </rPh>
    <phoneticPr fontId="58"/>
  </si>
  <si>
    <t>「(7)敷地の位置（都市計画）」が同じ敷地内で一致していませんが、誤りではないでしょうか？</t>
  </si>
  <si>
    <t>CHECK_G1_5</t>
  </si>
  <si>
    <t>「(3)棟区分」が入力されている場合で、一連番号（1・2・・・・999）となっていない
（ただし、小番号の2以上がある場合は前と同じ値が続く）</t>
    <rPh sb="9" eb="11">
      <t>ニュウリョク</t>
    </rPh>
    <rPh sb="16" eb="18">
      <t>バアイ</t>
    </rPh>
    <rPh sb="20" eb="21">
      <t>イチ</t>
    </rPh>
    <rPh sb="21" eb="22">
      <t>レン</t>
    </rPh>
    <rPh sb="22" eb="24">
      <t>バンゴウ</t>
    </rPh>
    <rPh sb="54" eb="56">
      <t>イジョウ</t>
    </rPh>
    <rPh sb="59" eb="60">
      <t>バ</t>
    </rPh>
    <rPh sb="62" eb="63">
      <t>マエ</t>
    </rPh>
    <rPh sb="65" eb="66">
      <t>アタイ</t>
    </rPh>
    <rPh sb="67" eb="68">
      <t>ツヅ</t>
    </rPh>
    <phoneticPr fontId="58"/>
  </si>
  <si>
    <t>「(3)棟区分」は一連番号を入力お願いします。</t>
    <rPh sb="9" eb="10">
      <t>イチ</t>
    </rPh>
    <rPh sb="10" eb="11">
      <t>レン</t>
    </rPh>
    <rPh sb="11" eb="13">
      <t>バンゴウ</t>
    </rPh>
    <rPh sb="14" eb="16">
      <t>ニュウリョク</t>
    </rPh>
    <rPh sb="17" eb="18">
      <t>ネガ</t>
    </rPh>
    <phoneticPr fontId="58"/>
  </si>
  <si>
    <t>CHECK_G1_6</t>
  </si>
  <si>
    <t>（３）棟番号(22)利用関係(23)住宅の戸数</t>
    <rPh sb="3" eb="6">
      <t>トウバンゴウ</t>
    </rPh>
    <phoneticPr fontId="58"/>
  </si>
  <si>
    <t>（３）棟番号(22)利用関係(23)住宅の戸数</t>
  </si>
  <si>
    <t>同一敷地内の建築物（「(3)棟区分」に連番がふられているもの）で、(22)利用関係⇒持家、かつ(23)住宅の戸数が1以上となっている建築物が２棟以上となっている</t>
    <rPh sb="15" eb="17">
      <t>クブン</t>
    </rPh>
    <phoneticPr fontId="57"/>
  </si>
  <si>
    <t>持家が２棟で間違いないでしょうか。用途も含めご確認ください。</t>
    <phoneticPr fontId="57"/>
  </si>
  <si>
    <t>CHECK_G1_7</t>
  </si>
  <si>
    <t>以下小番号グループの確認</t>
    <rPh sb="0" eb="2">
      <t>イカ</t>
    </rPh>
    <rPh sb="2" eb="3">
      <t>ショウ</t>
    </rPh>
    <rPh sb="3" eb="5">
      <t>バンゴウ</t>
    </rPh>
    <rPh sb="10" eb="12">
      <t>カクニン</t>
    </rPh>
    <phoneticPr fontId="57"/>
  </si>
  <si>
    <t>G2</t>
    <phoneticPr fontId="57"/>
  </si>
  <si>
    <t>(4)小番号</t>
  </si>
  <si>
    <t>「(4)小番号」が(空白か"1"～"4")以外</t>
  </si>
  <si>
    <t>「(4)小番号」が誤っています。</t>
  </si>
  <si>
    <t>CHECK_G2_1</t>
  </si>
  <si>
    <t>「(4)小番号」が"1"以外で始まった場合</t>
    <phoneticPr fontId="59"/>
  </si>
  <si>
    <t>「(4)小番号」の１が抜けています。</t>
  </si>
  <si>
    <t>CHECK_G2_2</t>
  </si>
  <si>
    <t>「(4)小番号」が単独のもの（"1"のみ）</t>
  </si>
  <si>
    <t>「(4)小番号」は１のみの場合は記入不要です。</t>
  </si>
  <si>
    <t>CHECK_G2_3</t>
  </si>
  <si>
    <t>「(4)小番号」が入力されている場合で、一連番号（1・２・３・４）となっていない</t>
  </si>
  <si>
    <t>「(4)小番号」は一連番号を入力お願いします。</t>
    <rPh sb="9" eb="10">
      <t>イチ</t>
    </rPh>
    <rPh sb="10" eb="11">
      <t>レン</t>
    </rPh>
    <rPh sb="11" eb="13">
      <t>バンゴウ</t>
    </rPh>
    <rPh sb="14" eb="16">
      <t>ニュウリョク</t>
    </rPh>
    <rPh sb="17" eb="18">
      <t>ネガ</t>
    </rPh>
    <phoneticPr fontId="58"/>
  </si>
  <si>
    <t>CHECK_G2_4</t>
  </si>
  <si>
    <t>(4)小番号 (22)利用関係</t>
  </si>
  <si>
    <t>小番号グループ内に同一の「(22)利用関係」が出てきた場合</t>
  </si>
  <si>
    <r>
      <t>小番号内に同一の「(22)利用関係」があります。</t>
    </r>
    <r>
      <rPr>
        <sz val="10"/>
        <rFont val="Meiryo UI"/>
        <family val="3"/>
        <charset val="128"/>
      </rPr>
      <t>利用関係が同じ場合は小番号の記入は不要です。</t>
    </r>
    <r>
      <rPr>
        <u/>
        <sz val="10"/>
        <rFont val="Meiryo UI"/>
        <family val="3"/>
        <charset val="128"/>
      </rPr>
      <t>小番号でデータを分割せずに、１データにまとめてください。</t>
    </r>
    <rPh sb="24" eb="26">
      <t>リヨウ</t>
    </rPh>
    <rPh sb="26" eb="28">
      <t>カンケイ</t>
    </rPh>
    <rPh sb="29" eb="30">
      <t>オナ</t>
    </rPh>
    <rPh sb="31" eb="33">
      <t>バアイ</t>
    </rPh>
    <rPh sb="34" eb="37">
      <t>ショウバンゴウ</t>
    </rPh>
    <rPh sb="38" eb="40">
      <t>キニュウ</t>
    </rPh>
    <rPh sb="41" eb="43">
      <t>フヨウ</t>
    </rPh>
    <rPh sb="46" eb="49">
      <t>ショウバンゴウ</t>
    </rPh>
    <rPh sb="54" eb="56">
      <t>ブンカツ</t>
    </rPh>
    <phoneticPr fontId="58"/>
  </si>
  <si>
    <t>CHECK_G2_5</t>
  </si>
  <si>
    <t>G2</t>
  </si>
  <si>
    <t>「(1)小番号」が1の「(8)工事種別」が01新築、「(9)建築物の用途分類（主要用途）」が01居住専用住宅、「(17)新設又はその他の別」が１新設の場合
「(13)工事部分の床面積の合計」と「(24)工事部分の床面積の合計」（小番号の合計）が一致しない</t>
    <rPh sb="4" eb="5">
      <t>ショウ</t>
    </rPh>
    <rPh sb="5" eb="7">
      <t>バンゴウ</t>
    </rPh>
    <rPh sb="48" eb="50">
      <t>キョジュウ</t>
    </rPh>
    <rPh sb="50" eb="52">
      <t>センヨウ</t>
    </rPh>
    <rPh sb="52" eb="54">
      <t>ジュウタク</t>
    </rPh>
    <rPh sb="72" eb="74">
      <t>シンセツ</t>
    </rPh>
    <rPh sb="75" eb="77">
      <t>バアイ</t>
    </rPh>
    <rPh sb="121" eb="123">
      <t>イッチ</t>
    </rPh>
    <phoneticPr fontId="58"/>
  </si>
  <si>
    <t>CHECK_G2_6</t>
  </si>
  <si>
    <t>「(13)工事部分の床面積の合計」＜「(24)工事部分の床面積の合計」（小番号の合計）
但し、以下の条件の場合を除く（上の条件と同一）
「(1)小番号」が1の「(8)工事種別」が01新築、「(9)建築物の用途分類（主要用途）」が01居住専用住宅、「(17)新設又はその他の別」が１新設の場合、「(13)工事部分の床面積の合計」と「(24)工事部分の床面積の合計」（小番号の合計）が一致しない</t>
    <rPh sb="36" eb="39">
      <t>ショウバンゴウ</t>
    </rPh>
    <rPh sb="40" eb="42">
      <t>ゴウケイ</t>
    </rPh>
    <rPh sb="45" eb="46">
      <t>タダ</t>
    </rPh>
    <rPh sb="48" eb="50">
      <t>イカ</t>
    </rPh>
    <rPh sb="51" eb="53">
      <t>ジョウケン</t>
    </rPh>
    <rPh sb="54" eb="56">
      <t>バアイ</t>
    </rPh>
    <rPh sb="57" eb="58">
      <t>ノゾ</t>
    </rPh>
    <rPh sb="60" eb="61">
      <t>ウエ</t>
    </rPh>
    <rPh sb="62" eb="64">
      <t>ジョウケン</t>
    </rPh>
    <rPh sb="65" eb="67">
      <t>ドウイツ</t>
    </rPh>
    <phoneticPr fontId="58"/>
  </si>
  <si>
    <t>CHECK_G2_7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</si>
</sst>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
    <numFmt numFmtId="178" formatCode="#,##0.00_ "/>
    <numFmt numFmtId="179" formatCode="0_ "/>
    <numFmt numFmtId="180" formatCode="#,##0.00_);[Red]\(#,##0.00\)"/>
    <numFmt numFmtId="181" formatCode="#,##0_);[Red]\(#,##0\)"/>
    <numFmt numFmtId="182" formatCode="0####"/>
  </numFmts>
  <fonts count="61">
    <font>
      <sz val="11"/>
      <color theme="1"/>
      <name val="ＭＳ Ｐゴシック"/>
    </font>
    <font>
      <sz val="11"/>
      <color theme="1"/>
      <name val="ＭＳ Ｐゴシック"/>
      <family val="2"/>
      <charset val="128"/>
      <scheme val="minor"/>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name val="ＭＳ Ｐゴシック"/>
      <family val="3"/>
      <charset val="128"/>
    </font>
    <font>
      <sz val="18"/>
      <color theme="3"/>
      <name val="ＭＳ Ｐゴシック"/>
      <family val="2"/>
      <charset val="128"/>
      <scheme val="major"/>
    </font>
    <font>
      <b/>
      <sz val="11"/>
      <name val="ＭＳ Ｐゴシック"/>
      <family val="3"/>
      <charset val="128"/>
    </font>
    <font>
      <sz val="8"/>
      <name val="ＭＳ Ｐゴシック"/>
      <family val="3"/>
      <charset val="128"/>
    </font>
    <font>
      <sz val="10"/>
      <name val="ＭＳ Ｐゴシック"/>
      <family val="3"/>
      <charset val="128"/>
    </font>
    <font>
      <sz val="10"/>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9"/>
      <name val="ＭＳ Ｐゴシック"/>
      <family val="3"/>
      <charset val="128"/>
    </font>
    <font>
      <b/>
      <sz val="11"/>
      <color theme="1"/>
      <name val="Meiryo UI"/>
      <family val="2"/>
    </font>
    <font>
      <sz val="11"/>
      <color theme="1"/>
      <name val="Meiryo UI"/>
      <family val="2"/>
    </font>
    <font>
      <sz val="12"/>
      <color theme="1"/>
      <name val="Yu Gothic UI"/>
      <family val="3"/>
      <charset val="128"/>
    </font>
    <font>
      <sz val="11"/>
      <color theme="1"/>
      <name val="Yu Gothic UI"/>
      <family val="3"/>
      <charset val="128"/>
    </font>
    <font>
      <sz val="10"/>
      <name val="メイリオ"/>
      <family val="3"/>
      <charset val="128"/>
    </font>
    <font>
      <sz val="10"/>
      <color theme="1"/>
      <name val="Yu Gothic UI"/>
      <family val="3"/>
      <charset val="128"/>
    </font>
    <font>
      <sz val="6"/>
      <color theme="1"/>
      <name val="Yu Gothic UI"/>
      <family val="3"/>
      <charset val="128"/>
    </font>
    <font>
      <sz val="8"/>
      <name val="Yu Gothic UI"/>
      <family val="3"/>
      <charset val="128"/>
    </font>
    <font>
      <sz val="9"/>
      <color theme="1"/>
      <name val="Yu Gothic UI"/>
      <family val="3"/>
      <charset val="128"/>
    </font>
    <font>
      <sz val="8"/>
      <color theme="1"/>
      <name val="Yu Gothic UI"/>
      <family val="3"/>
      <charset val="128"/>
    </font>
    <font>
      <sz val="5"/>
      <color theme="1"/>
      <name val="Yu Gothic UI"/>
      <family val="3"/>
      <charset val="128"/>
    </font>
    <font>
      <sz val="11"/>
      <color rgb="FF000000"/>
      <name val="ＭＳ Ｐゴシック"/>
      <family val="2"/>
    </font>
    <font>
      <b/>
      <sz val="11"/>
      <color rgb="FFFFFFFF"/>
      <name val="游ゴシック"/>
      <family val="3"/>
      <charset val="128"/>
    </font>
    <font>
      <sz val="12"/>
      <name val="Yu Gothic UI"/>
      <family val="3"/>
      <charset val="128"/>
    </font>
    <font>
      <sz val="9"/>
      <name val="Yu Gothic UI"/>
      <family val="3"/>
      <charset val="128"/>
    </font>
    <font>
      <sz val="10"/>
      <name val="Meiryo UI"/>
      <family val="3"/>
      <charset val="128"/>
    </font>
    <font>
      <sz val="11"/>
      <name val="Meiryo UI"/>
      <family val="3"/>
      <charset val="128"/>
    </font>
    <font>
      <sz val="6"/>
      <name val="ＭＳ ゴシック"/>
      <family val="3"/>
      <charset val="128"/>
    </font>
    <font>
      <b/>
      <strike/>
      <sz val="12"/>
      <color theme="1"/>
      <name val="ＭＳ 明朝"/>
      <family val="1"/>
      <charset val="128"/>
    </font>
    <font>
      <b/>
      <sz val="11"/>
      <color rgb="FFFF0000"/>
      <name val="Meiryo UI"/>
      <family val="2"/>
      <charset val="128"/>
    </font>
    <font>
      <u/>
      <sz val="10"/>
      <name val="Meiryo UI"/>
      <family val="3"/>
      <charset val="128"/>
    </font>
  </fonts>
  <fills count="32">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92D050"/>
        <bgColor indexed="64"/>
      </patternFill>
    </fill>
    <fill>
      <patternFill patternType="solid">
        <fgColor theme="6" tint="0.39997558519241921"/>
        <bgColor indexed="64"/>
      </patternFill>
    </fill>
    <fill>
      <patternFill patternType="solid">
        <fgColor rgb="FF548235"/>
        <bgColor rgb="FF000000"/>
      </patternFill>
    </fill>
    <fill>
      <patternFill patternType="solid">
        <fgColor rgb="FF974706"/>
        <bgColor rgb="FF000000"/>
      </patternFill>
    </fill>
    <fill>
      <patternFill patternType="solid">
        <fgColor rgb="FFFDE9D9"/>
        <bgColor rgb="FF000000"/>
      </patternFill>
    </fill>
    <fill>
      <patternFill patternType="solid">
        <fgColor theme="0"/>
        <bgColor indexed="64"/>
      </patternFill>
    </fill>
    <fill>
      <patternFill patternType="solid">
        <fgColor theme="2" tint="-0.24994659260841701"/>
        <bgColor indexed="64"/>
      </patternFill>
    </fill>
  </fills>
  <borders count="40">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diagonalDown="1">
      <left style="medium">
        <color indexed="64"/>
      </left>
      <right style="thin">
        <color auto="1"/>
      </right>
      <top style="medium">
        <color indexed="64"/>
      </top>
      <bottom style="thin">
        <color auto="1"/>
      </bottom>
      <diagonal style="thin">
        <color auto="1"/>
      </diagonal>
    </border>
    <border diagonalDown="1">
      <left style="thin">
        <color auto="1"/>
      </left>
      <right style="medium">
        <color indexed="64"/>
      </right>
      <top style="medium">
        <color indexed="64"/>
      </top>
      <bottom style="thin">
        <color auto="1"/>
      </bottom>
      <diagonal style="thin">
        <color auto="1"/>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diagonalDown="1">
      <left style="medium">
        <color indexed="64"/>
      </left>
      <right style="thin">
        <color auto="1"/>
      </right>
      <top style="thin">
        <color auto="1"/>
      </top>
      <bottom style="thin">
        <color auto="1"/>
      </bottom>
      <diagonal style="thin">
        <color auto="1"/>
      </diagonal>
    </border>
    <border diagonalDown="1">
      <left style="thin">
        <color auto="1"/>
      </left>
      <right style="medium">
        <color indexed="64"/>
      </right>
      <top style="thin">
        <color auto="1"/>
      </top>
      <bottom style="thin">
        <color auto="1"/>
      </bottom>
      <diagonal style="thin">
        <color auto="1"/>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s>
  <cellStyleXfs count="9">
    <xf numFmtId="0" fontId="0" fillId="0" borderId="0">
      <alignment vertical="center"/>
    </xf>
    <xf numFmtId="0" fontId="3" fillId="0" borderId="0"/>
    <xf numFmtId="0" fontId="15" fillId="0" borderId="0">
      <alignment vertical="center"/>
    </xf>
    <xf numFmtId="0" fontId="16" fillId="0" borderId="0">
      <alignment vertical="center"/>
    </xf>
    <xf numFmtId="0" fontId="7" fillId="0" borderId="0">
      <alignment vertical="center"/>
    </xf>
    <xf numFmtId="38" fontId="29" fillId="0" borderId="0" applyFont="0" applyFill="0" applyBorder="0" applyAlignment="0" applyProtection="0">
      <alignment vertical="center"/>
    </xf>
    <xf numFmtId="0" fontId="30" fillId="0" borderId="0"/>
    <xf numFmtId="0" fontId="30" fillId="0" borderId="0"/>
    <xf numFmtId="0" fontId="1" fillId="0" borderId="0">
      <alignment vertical="center"/>
    </xf>
  </cellStyleXfs>
  <cellXfs count="509">
    <xf numFmtId="0" fontId="0" fillId="0" borderId="0" xfId="0">
      <alignment vertical="center"/>
    </xf>
    <xf numFmtId="0" fontId="3" fillId="0" borderId="0" xfId="1"/>
    <xf numFmtId="0" fontId="3" fillId="0" borderId="2" xfId="1" applyBorder="1"/>
    <xf numFmtId="0" fontId="6" fillId="0" borderId="3" xfId="0" applyFont="1" applyBorder="1">
      <alignment vertical="center"/>
    </xf>
    <xf numFmtId="0" fontId="6" fillId="0" borderId="0" xfId="0" applyFont="1">
      <alignment vertical="center"/>
    </xf>
    <xf numFmtId="0" fontId="6" fillId="0" borderId="0" xfId="0" applyFont="1" applyAlignment="1" applyProtection="1">
      <alignment horizontal="left" vertical="center"/>
      <protection locked="0"/>
    </xf>
    <xf numFmtId="0" fontId="7" fillId="0" borderId="0" xfId="0" applyFont="1">
      <alignment vertical="center"/>
    </xf>
    <xf numFmtId="0" fontId="6" fillId="0" borderId="4" xfId="0" applyFont="1" applyBorder="1">
      <alignment vertical="center"/>
    </xf>
    <xf numFmtId="0" fontId="7" fillId="0" borderId="0" xfId="0" applyFont="1" applyProtection="1">
      <alignment vertical="center"/>
      <protection locked="0"/>
    </xf>
    <xf numFmtId="0" fontId="6" fillId="0" borderId="0" xfId="0" applyFont="1" applyAlignment="1">
      <alignment vertical="top"/>
    </xf>
    <xf numFmtId="0" fontId="9" fillId="2" borderId="1" xfId="1" applyFont="1" applyFill="1" applyBorder="1" applyAlignment="1">
      <alignment vertical="center" wrapText="1"/>
    </xf>
    <xf numFmtId="0" fontId="6" fillId="4" borderId="0" xfId="0" applyFont="1" applyFill="1">
      <alignment vertical="center"/>
    </xf>
    <xf numFmtId="0" fontId="3" fillId="0" borderId="0" xfId="1" applyAlignment="1">
      <alignment vertical="center"/>
    </xf>
    <xf numFmtId="0" fontId="9" fillId="2" borderId="0" xfId="1" applyFont="1" applyFill="1" applyAlignment="1">
      <alignment vertical="center" wrapText="1"/>
    </xf>
    <xf numFmtId="0" fontId="3" fillId="0" borderId="0" xfId="1" applyAlignment="1">
      <alignment vertical="center" wrapText="1"/>
    </xf>
    <xf numFmtId="0" fontId="10" fillId="3" borderId="0" xfId="1" applyFont="1" applyFill="1" applyAlignment="1">
      <alignment vertical="center" wrapText="1"/>
    </xf>
    <xf numFmtId="0" fontId="3" fillId="0" borderId="0" xfId="1" applyAlignment="1">
      <alignment vertical="center" textRotation="255" wrapText="1"/>
    </xf>
    <xf numFmtId="0" fontId="3" fillId="6" borderId="0" xfId="1" applyFill="1" applyAlignment="1">
      <alignment vertical="center"/>
    </xf>
    <xf numFmtId="0" fontId="3" fillId="6" borderId="0" xfId="1" applyFill="1"/>
    <xf numFmtId="0" fontId="13" fillId="0" borderId="5"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3" fillId="0" borderId="6" xfId="1" applyBorder="1"/>
    <xf numFmtId="0" fontId="7" fillId="0" borderId="0" xfId="0" applyFont="1" applyAlignment="1">
      <alignment vertical="center" wrapText="1"/>
    </xf>
    <xf numFmtId="0" fontId="9" fillId="7" borderId="1" xfId="1" applyFont="1" applyFill="1" applyBorder="1" applyAlignment="1">
      <alignment vertical="center" wrapText="1"/>
    </xf>
    <xf numFmtId="0" fontId="0" fillId="8" borderId="0" xfId="0" applyFill="1" applyAlignment="1"/>
    <xf numFmtId="0" fontId="3" fillId="8" borderId="0" xfId="1" applyFill="1" applyProtection="1">
      <protection locked="0"/>
    </xf>
    <xf numFmtId="0" fontId="0" fillId="8" borderId="2" xfId="0" applyFill="1" applyBorder="1" applyAlignment="1"/>
    <xf numFmtId="0" fontId="3" fillId="8" borderId="2" xfId="1" applyFill="1" applyBorder="1" applyProtection="1">
      <protection locked="0"/>
    </xf>
    <xf numFmtId="0" fontId="3" fillId="8" borderId="2" xfId="1" applyFill="1" applyBorder="1" applyAlignment="1" applyProtection="1">
      <alignment horizontal="right"/>
      <protection locked="0"/>
    </xf>
    <xf numFmtId="179" fontId="3" fillId="8" borderId="2" xfId="1" applyNumberFormat="1" applyFill="1" applyBorder="1" applyProtection="1">
      <protection locked="0"/>
    </xf>
    <xf numFmtId="0" fontId="3" fillId="8" borderId="0" xfId="1" applyFill="1"/>
    <xf numFmtId="0" fontId="12" fillId="8" borderId="0" xfId="0" applyFont="1" applyFill="1">
      <alignment vertical="center"/>
    </xf>
    <xf numFmtId="0" fontId="3" fillId="8" borderId="2" xfId="1" applyFill="1" applyBorder="1"/>
    <xf numFmtId="0" fontId="0" fillId="9" borderId="0" xfId="0" applyFill="1" applyAlignment="1"/>
    <xf numFmtId="0" fontId="3" fillId="9" borderId="0" xfId="1" applyFill="1" applyProtection="1">
      <protection locked="0"/>
    </xf>
    <xf numFmtId="0" fontId="3" fillId="9" borderId="2" xfId="1" applyFill="1" applyBorder="1"/>
    <xf numFmtId="0" fontId="0" fillId="9" borderId="2" xfId="0" applyFill="1" applyBorder="1" applyAlignment="1"/>
    <xf numFmtId="0" fontId="3" fillId="9" borderId="2" xfId="1" applyFill="1" applyBorder="1" applyProtection="1">
      <protection locked="0"/>
    </xf>
    <xf numFmtId="0" fontId="3" fillId="9" borderId="2" xfId="1" applyFill="1" applyBorder="1" applyAlignment="1" applyProtection="1">
      <alignment horizontal="right"/>
      <protection locked="0"/>
    </xf>
    <xf numFmtId="179" fontId="3" fillId="9" borderId="2" xfId="1" applyNumberFormat="1" applyFill="1" applyBorder="1" applyProtection="1">
      <protection locked="0"/>
    </xf>
    <xf numFmtId="0" fontId="3" fillId="9" borderId="0" xfId="1" applyFill="1"/>
    <xf numFmtId="0" fontId="12" fillId="9" borderId="0" xfId="0" applyFont="1" applyFill="1">
      <alignment vertical="center"/>
    </xf>
    <xf numFmtId="0" fontId="0" fillId="5" borderId="0" xfId="0" applyFill="1" applyAlignment="1"/>
    <xf numFmtId="0" fontId="3" fillId="5" borderId="0" xfId="1" applyFill="1" applyProtection="1">
      <protection locked="0"/>
    </xf>
    <xf numFmtId="0" fontId="3" fillId="5" borderId="2" xfId="1" applyFill="1" applyBorder="1"/>
    <xf numFmtId="0" fontId="0" fillId="5" borderId="2" xfId="0" applyFill="1" applyBorder="1" applyAlignment="1"/>
    <xf numFmtId="0" fontId="3" fillId="5" borderId="2" xfId="1" applyFill="1" applyBorder="1" applyProtection="1">
      <protection locked="0"/>
    </xf>
    <xf numFmtId="0" fontId="3" fillId="5" borderId="2" xfId="1" applyFill="1" applyBorder="1" applyAlignment="1" applyProtection="1">
      <alignment horizontal="right"/>
      <protection locked="0"/>
    </xf>
    <xf numFmtId="179" fontId="3" fillId="5" borderId="2" xfId="1" applyNumberFormat="1" applyFill="1" applyBorder="1" applyProtection="1">
      <protection locked="0"/>
    </xf>
    <xf numFmtId="0" fontId="3" fillId="5" borderId="0" xfId="1" applyFill="1"/>
    <xf numFmtId="0" fontId="12" fillId="5" borderId="0" xfId="0" applyFont="1" applyFill="1">
      <alignment vertical="center"/>
    </xf>
    <xf numFmtId="0" fontId="9" fillId="10" borderId="1" xfId="1" applyFont="1" applyFill="1" applyBorder="1" applyAlignment="1">
      <alignment vertical="center" wrapText="1"/>
    </xf>
    <xf numFmtId="0" fontId="9" fillId="11" borderId="1" xfId="1" applyFont="1" applyFill="1" applyBorder="1" applyAlignment="1">
      <alignment vertical="center" wrapText="1"/>
    </xf>
    <xf numFmtId="0" fontId="3" fillId="0" borderId="0" xfId="1" applyAlignment="1">
      <alignment vertical="top" textRotation="255" wrapText="1"/>
    </xf>
    <xf numFmtId="0" fontId="7" fillId="0" borderId="0" xfId="0" applyFont="1" applyAlignment="1">
      <alignment vertical="top" textRotation="255"/>
    </xf>
    <xf numFmtId="0" fontId="7"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3" fillId="12" borderId="0" xfId="1" applyFill="1" applyProtection="1">
      <protection locked="0"/>
    </xf>
    <xf numFmtId="0" fontId="3" fillId="12" borderId="2" xfId="1" applyFill="1" applyBorder="1"/>
    <xf numFmtId="0" fontId="0" fillId="12" borderId="2" xfId="0" applyFill="1" applyBorder="1" applyAlignment="1"/>
    <xf numFmtId="0" fontId="3" fillId="12" borderId="2" xfId="1" applyFill="1" applyBorder="1" applyProtection="1">
      <protection locked="0"/>
    </xf>
    <xf numFmtId="0" fontId="3" fillId="12" borderId="2" xfId="1" applyFill="1" applyBorder="1" applyAlignment="1" applyProtection="1">
      <alignment horizontal="right"/>
      <protection locked="0"/>
    </xf>
    <xf numFmtId="0" fontId="3" fillId="12" borderId="0" xfId="1" applyFill="1"/>
    <xf numFmtId="0" fontId="0" fillId="13" borderId="0" xfId="0" applyFill="1" applyAlignment="1"/>
    <xf numFmtId="0" fontId="3" fillId="13" borderId="0" xfId="1" applyFill="1" applyProtection="1">
      <protection locked="0"/>
    </xf>
    <xf numFmtId="0" fontId="3" fillId="13" borderId="2" xfId="1" applyFill="1" applyBorder="1"/>
    <xf numFmtId="0" fontId="0" fillId="13" borderId="2" xfId="0" applyFill="1" applyBorder="1" applyAlignment="1"/>
    <xf numFmtId="0" fontId="3" fillId="13" borderId="2" xfId="1" applyFill="1" applyBorder="1" applyProtection="1">
      <protection locked="0"/>
    </xf>
    <xf numFmtId="0" fontId="3" fillId="13" borderId="2" xfId="1" applyFill="1" applyBorder="1" applyAlignment="1" applyProtection="1">
      <alignment horizontal="right"/>
      <protection locked="0"/>
    </xf>
    <xf numFmtId="0" fontId="3" fillId="13" borderId="0" xfId="1" applyFill="1"/>
    <xf numFmtId="0" fontId="3" fillId="14" borderId="2" xfId="1" applyFill="1" applyBorder="1" applyProtection="1">
      <protection locked="0"/>
    </xf>
    <xf numFmtId="0" fontId="3" fillId="15" borderId="2" xfId="1" applyFill="1" applyBorder="1" applyProtection="1">
      <protection locked="0"/>
    </xf>
    <xf numFmtId="0" fontId="0" fillId="15" borderId="0" xfId="0" applyFill="1" applyAlignment="1"/>
    <xf numFmtId="0" fontId="3" fillId="15" borderId="0" xfId="1" applyFill="1" applyProtection="1">
      <protection locked="0"/>
    </xf>
    <xf numFmtId="0" fontId="3" fillId="15" borderId="2" xfId="1" applyFill="1" applyBorder="1"/>
    <xf numFmtId="0" fontId="0" fillId="15" borderId="2" xfId="0" applyFill="1" applyBorder="1" applyAlignment="1"/>
    <xf numFmtId="0" fontId="3" fillId="15" borderId="2" xfId="1" applyFill="1" applyBorder="1" applyAlignment="1" applyProtection="1">
      <alignment horizontal="right"/>
      <protection locked="0"/>
    </xf>
    <xf numFmtId="0" fontId="0" fillId="14" borderId="0" xfId="0" applyFill="1" applyAlignment="1"/>
    <xf numFmtId="0" fontId="3" fillId="14" borderId="0" xfId="1" applyFill="1" applyProtection="1">
      <protection locked="0"/>
    </xf>
    <xf numFmtId="0" fontId="3" fillId="14" borderId="2" xfId="1" applyFill="1" applyBorder="1"/>
    <xf numFmtId="0" fontId="0" fillId="14" borderId="2" xfId="0" applyFill="1" applyBorder="1" applyAlignment="1"/>
    <xf numFmtId="0" fontId="3" fillId="14" borderId="2" xfId="1" applyFill="1" applyBorder="1" applyAlignment="1" applyProtection="1">
      <alignment horizontal="right"/>
      <protection locked="0"/>
    </xf>
    <xf numFmtId="0" fontId="0" fillId="16" borderId="0" xfId="0" applyFill="1" applyAlignment="1"/>
    <xf numFmtId="0" fontId="3" fillId="16" borderId="0" xfId="1" applyFill="1" applyProtection="1">
      <protection locked="0"/>
    </xf>
    <xf numFmtId="0" fontId="3" fillId="16" borderId="2" xfId="1" applyFill="1" applyBorder="1"/>
    <xf numFmtId="0" fontId="0" fillId="16" borderId="2" xfId="0" applyFill="1" applyBorder="1" applyAlignment="1"/>
    <xf numFmtId="0" fontId="3" fillId="16" borderId="2" xfId="1" applyFill="1" applyBorder="1" applyProtection="1">
      <protection locked="0"/>
    </xf>
    <xf numFmtId="0" fontId="3" fillId="16" borderId="2" xfId="1" applyFill="1" applyBorder="1" applyAlignment="1" applyProtection="1">
      <alignment horizontal="right"/>
      <protection locked="0"/>
    </xf>
    <xf numFmtId="0" fontId="0" fillId="17" borderId="0" xfId="0" applyFill="1" applyAlignment="1"/>
    <xf numFmtId="0" fontId="3" fillId="17" borderId="0" xfId="1" applyFill="1" applyProtection="1">
      <protection locked="0"/>
    </xf>
    <xf numFmtId="0" fontId="3" fillId="17" borderId="2" xfId="1" applyFill="1" applyBorder="1"/>
    <xf numFmtId="0" fontId="0" fillId="17" borderId="2" xfId="0" applyFill="1" applyBorder="1" applyAlignment="1"/>
    <xf numFmtId="0" fontId="3" fillId="17" borderId="2" xfId="1" applyFill="1" applyBorder="1" applyProtection="1">
      <protection locked="0"/>
    </xf>
    <xf numFmtId="0" fontId="3" fillId="17" borderId="2" xfId="1" applyFill="1" applyBorder="1" applyAlignment="1" applyProtection="1">
      <alignment horizontal="right"/>
      <protection locked="0"/>
    </xf>
    <xf numFmtId="0" fontId="3" fillId="17" borderId="0" xfId="1" applyFill="1"/>
    <xf numFmtId="0" fontId="3" fillId="15" borderId="0" xfId="1" applyFill="1"/>
    <xf numFmtId="0" fontId="3" fillId="14" borderId="0" xfId="1" applyFill="1"/>
    <xf numFmtId="0" fontId="0" fillId="10" borderId="0" xfId="0" applyFill="1" applyAlignment="1"/>
    <xf numFmtId="0" fontId="3" fillId="10" borderId="0" xfId="1" applyFill="1" applyProtection="1">
      <protection locked="0"/>
    </xf>
    <xf numFmtId="0" fontId="3" fillId="10" borderId="2" xfId="1" applyFill="1" applyBorder="1"/>
    <xf numFmtId="0" fontId="0" fillId="10" borderId="2" xfId="0" applyFill="1" applyBorder="1" applyAlignment="1"/>
    <xf numFmtId="0" fontId="3" fillId="10" borderId="2" xfId="1" applyFill="1" applyBorder="1" applyProtection="1">
      <protection locked="0"/>
    </xf>
    <xf numFmtId="0" fontId="3" fillId="10" borderId="2" xfId="1" applyFill="1" applyBorder="1" applyAlignment="1" applyProtection="1">
      <alignment horizontal="right"/>
      <protection locked="0"/>
    </xf>
    <xf numFmtId="0" fontId="3" fillId="10" borderId="0" xfId="1" applyFill="1"/>
    <xf numFmtId="0" fontId="0" fillId="18" borderId="0" xfId="0" applyFill="1" applyAlignment="1"/>
    <xf numFmtId="0" fontId="3" fillId="18" borderId="0" xfId="1" applyFill="1" applyProtection="1">
      <protection locked="0"/>
    </xf>
    <xf numFmtId="0" fontId="3" fillId="18" borderId="2" xfId="1" applyFill="1" applyBorder="1"/>
    <xf numFmtId="0" fontId="0" fillId="18" borderId="2" xfId="0" applyFill="1" applyBorder="1" applyAlignment="1"/>
    <xf numFmtId="0" fontId="3" fillId="18" borderId="2" xfId="1" applyFill="1" applyBorder="1" applyProtection="1">
      <protection locked="0"/>
    </xf>
    <xf numFmtId="0" fontId="3" fillId="18" borderId="2" xfId="1" applyFill="1" applyBorder="1" applyAlignment="1" applyProtection="1">
      <alignment horizontal="right"/>
      <protection locked="0"/>
    </xf>
    <xf numFmtId="0" fontId="3" fillId="18" borderId="0" xfId="1" applyFill="1"/>
    <xf numFmtId="0" fontId="0" fillId="19" borderId="0" xfId="0" applyFill="1" applyAlignment="1"/>
    <xf numFmtId="0" fontId="3" fillId="19" borderId="0" xfId="1" applyFill="1" applyProtection="1">
      <protection locked="0"/>
    </xf>
    <xf numFmtId="0" fontId="3" fillId="19" borderId="2" xfId="1" applyFill="1" applyBorder="1"/>
    <xf numFmtId="0" fontId="0" fillId="19" borderId="2" xfId="0" applyFill="1" applyBorder="1" applyAlignment="1"/>
    <xf numFmtId="0" fontId="3" fillId="19" borderId="2" xfId="1" applyFill="1" applyBorder="1" applyProtection="1">
      <protection locked="0"/>
    </xf>
    <xf numFmtId="0" fontId="3" fillId="19" borderId="2" xfId="1" applyFill="1" applyBorder="1" applyAlignment="1" applyProtection="1">
      <alignment horizontal="right"/>
      <protection locked="0"/>
    </xf>
    <xf numFmtId="0" fontId="3" fillId="19" borderId="0" xfId="1" applyFill="1"/>
    <xf numFmtId="0" fontId="0" fillId="20" borderId="0" xfId="0" applyFill="1" applyAlignment="1"/>
    <xf numFmtId="0" fontId="3" fillId="20" borderId="0" xfId="1" applyFill="1" applyProtection="1">
      <protection locked="0"/>
    </xf>
    <xf numFmtId="0" fontId="3" fillId="20" borderId="2" xfId="1" applyFill="1" applyBorder="1"/>
    <xf numFmtId="0" fontId="0" fillId="20" borderId="2" xfId="0" applyFill="1" applyBorder="1" applyAlignment="1"/>
    <xf numFmtId="0" fontId="3" fillId="20" borderId="2" xfId="1" applyFill="1" applyBorder="1" applyProtection="1">
      <protection locked="0"/>
    </xf>
    <xf numFmtId="0" fontId="3" fillId="20" borderId="2" xfId="1" applyFill="1" applyBorder="1" applyAlignment="1" applyProtection="1">
      <alignment horizontal="right"/>
      <protection locked="0"/>
    </xf>
    <xf numFmtId="0" fontId="3" fillId="20" borderId="0" xfId="1" applyFill="1"/>
    <xf numFmtId="0" fontId="0" fillId="6" borderId="0" xfId="0" applyFill="1" applyAlignment="1"/>
    <xf numFmtId="0" fontId="3" fillId="6" borderId="0" xfId="1" applyFill="1" applyProtection="1">
      <protection locked="0"/>
    </xf>
    <xf numFmtId="0" fontId="3" fillId="6" borderId="2" xfId="1" applyFill="1" applyBorder="1"/>
    <xf numFmtId="0" fontId="0" fillId="6" borderId="2" xfId="0" applyFill="1" applyBorder="1" applyAlignment="1"/>
    <xf numFmtId="0" fontId="3" fillId="6" borderId="2" xfId="1" applyFill="1" applyBorder="1" applyProtection="1">
      <protection locked="0"/>
    </xf>
    <xf numFmtId="0" fontId="3" fillId="6" borderId="2" xfId="1" applyFill="1" applyBorder="1" applyAlignment="1" applyProtection="1">
      <alignment horizontal="right"/>
      <protection locked="0"/>
    </xf>
    <xf numFmtId="0" fontId="0" fillId="21" borderId="0" xfId="0" applyFill="1" applyAlignment="1"/>
    <xf numFmtId="0" fontId="3" fillId="21" borderId="0" xfId="1" applyFill="1" applyProtection="1">
      <protection locked="0"/>
    </xf>
    <xf numFmtId="0" fontId="3" fillId="21" borderId="2" xfId="1" applyFill="1" applyBorder="1"/>
    <xf numFmtId="0" fontId="0" fillId="21" borderId="2" xfId="0" applyFill="1" applyBorder="1" applyAlignment="1"/>
    <xf numFmtId="0" fontId="3" fillId="21" borderId="2" xfId="1" applyFill="1" applyBorder="1" applyProtection="1">
      <protection locked="0"/>
    </xf>
    <xf numFmtId="0" fontId="3" fillId="21" borderId="2" xfId="1" applyFill="1" applyBorder="1" applyAlignment="1" applyProtection="1">
      <alignment horizontal="right"/>
      <protection locked="0"/>
    </xf>
    <xf numFmtId="0" fontId="3" fillId="21" borderId="0" xfId="1" applyFill="1"/>
    <xf numFmtId="0" fontId="3" fillId="22" borderId="2" xfId="1" applyFill="1" applyBorder="1" applyProtection="1">
      <protection locked="0"/>
    </xf>
    <xf numFmtId="179" fontId="3" fillId="22" borderId="2" xfId="1" applyNumberFormat="1" applyFill="1" applyBorder="1" applyProtection="1">
      <protection locked="0"/>
    </xf>
    <xf numFmtId="0" fontId="3" fillId="7" borderId="2" xfId="1" applyFill="1" applyBorder="1" applyAlignment="1" applyProtection="1">
      <alignment horizontal="right"/>
      <protection locked="0"/>
    </xf>
    <xf numFmtId="0" fontId="6" fillId="0" borderId="0" xfId="0" applyFont="1" applyAlignment="1" applyProtection="1">
      <alignment vertical="center" shrinkToFit="1"/>
      <protection locked="0"/>
    </xf>
    <xf numFmtId="176" fontId="6" fillId="0" borderId="0" xfId="0" applyNumberFormat="1" applyFont="1" applyProtection="1">
      <alignment vertical="center"/>
      <protection locked="0"/>
    </xf>
    <xf numFmtId="0" fontId="6" fillId="0" borderId="0" xfId="0" applyFont="1" applyAlignment="1">
      <alignment vertical="top" wrapText="1"/>
    </xf>
    <xf numFmtId="0" fontId="6" fillId="0" borderId="9" xfId="0" applyFont="1" applyBorder="1">
      <alignment vertical="center"/>
    </xf>
    <xf numFmtId="0" fontId="6" fillId="0" borderId="12" xfId="0" applyFont="1" applyBorder="1">
      <alignment vertical="center"/>
    </xf>
    <xf numFmtId="0" fontId="6" fillId="0" borderId="13" xfId="0"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11" xfId="0" applyFont="1" applyBorder="1">
      <alignment vertical="center"/>
    </xf>
    <xf numFmtId="180" fontId="6" fillId="0" borderId="0" xfId="0" applyNumberFormat="1" applyFont="1" applyAlignment="1" applyProtection="1">
      <alignment horizontal="center" vertical="center" shrinkToFit="1"/>
      <protection locked="0"/>
    </xf>
    <xf numFmtId="177" fontId="6" fillId="0" borderId="3" xfId="0" applyNumberFormat="1" applyFont="1" applyBorder="1" applyAlignment="1" applyProtection="1">
      <alignment vertical="center" shrinkToFit="1"/>
      <protection locked="0"/>
    </xf>
    <xf numFmtId="0" fontId="6" fillId="0" borderId="14" xfId="0" applyFont="1" applyBorder="1" applyAlignment="1">
      <alignment horizontal="left" vertical="center"/>
    </xf>
    <xf numFmtId="177" fontId="6" fillId="0" borderId="0" xfId="0" applyNumberFormat="1" applyFont="1" applyAlignment="1" applyProtection="1">
      <alignment vertical="center" shrinkToFit="1"/>
      <protection locked="0"/>
    </xf>
    <xf numFmtId="178" fontId="6" fillId="0" borderId="4" xfId="0" applyNumberFormat="1" applyFont="1" applyBorder="1" applyAlignment="1" applyProtection="1">
      <alignment horizontal="center" vertical="center" shrinkToFit="1"/>
      <protection locked="0"/>
    </xf>
    <xf numFmtId="0" fontId="6" fillId="0" borderId="11" xfId="0" applyFont="1" applyBorder="1" applyAlignment="1">
      <alignment horizontal="center" vertical="center"/>
    </xf>
    <xf numFmtId="0" fontId="6" fillId="0" borderId="4" xfId="0" applyFont="1" applyBorder="1" applyAlignment="1">
      <alignment horizontal="center" vertical="center"/>
    </xf>
    <xf numFmtId="0" fontId="6" fillId="0" borderId="17" xfId="0" applyFont="1" applyBorder="1">
      <alignment vertical="center"/>
    </xf>
    <xf numFmtId="0" fontId="6" fillId="0" borderId="18" xfId="0" applyFont="1" applyBorder="1">
      <alignment vertical="center"/>
    </xf>
    <xf numFmtId="0" fontId="6" fillId="0" borderId="19" xfId="0" applyFont="1" applyBorder="1">
      <alignment vertical="center"/>
    </xf>
    <xf numFmtId="0" fontId="6" fillId="0" borderId="20" xfId="0" applyFont="1" applyBorder="1">
      <alignment vertical="center"/>
    </xf>
    <xf numFmtId="0" fontId="6" fillId="0" borderId="21" xfId="0" applyFont="1" applyBorder="1">
      <alignment vertical="center"/>
    </xf>
    <xf numFmtId="0" fontId="6" fillId="0" borderId="22" xfId="0" applyFont="1" applyBorder="1">
      <alignment vertical="center"/>
    </xf>
    <xf numFmtId="0" fontId="6" fillId="0" borderId="23" xfId="0" applyFont="1" applyBorder="1">
      <alignment vertical="center"/>
    </xf>
    <xf numFmtId="0" fontId="6" fillId="0" borderId="24" xfId="0" applyFont="1" applyBorder="1">
      <alignment vertical="center"/>
    </xf>
    <xf numFmtId="180" fontId="6" fillId="0" borderId="0" xfId="0" applyNumberFormat="1" applyFont="1" applyAlignment="1" applyProtection="1">
      <alignment vertical="center" shrinkToFit="1"/>
      <protection locked="0"/>
    </xf>
    <xf numFmtId="0" fontId="6" fillId="0" borderId="9" xfId="0" applyFont="1" applyBorder="1" applyAlignment="1">
      <alignment horizontal="center" vertical="center"/>
    </xf>
    <xf numFmtId="0" fontId="6" fillId="0" borderId="14" xfId="0" applyFont="1" applyBorder="1" applyAlignment="1">
      <alignment horizontal="left" vertical="center" wrapText="1"/>
    </xf>
    <xf numFmtId="0" fontId="6" fillId="0" borderId="14" xfId="0" applyFont="1" applyBorder="1" applyAlignment="1">
      <alignment horizontal="left" vertical="center" shrinkToFit="1"/>
    </xf>
    <xf numFmtId="0" fontId="6" fillId="0" borderId="13" xfId="0" applyFont="1" applyBorder="1" applyAlignment="1">
      <alignment vertical="center" shrinkToFit="1"/>
    </xf>
    <xf numFmtId="0" fontId="6" fillId="0" borderId="3"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vertical="center" wrapText="1"/>
    </xf>
    <xf numFmtId="0" fontId="6" fillId="0" borderId="7" xfId="0" applyFont="1" applyBorder="1" applyAlignment="1">
      <alignment vertical="center" shrinkToFit="1"/>
    </xf>
    <xf numFmtId="0" fontId="6" fillId="0" borderId="0" xfId="0" applyFont="1" applyAlignment="1">
      <alignment horizontal="left" vertical="center" wrapText="1"/>
    </xf>
    <xf numFmtId="0" fontId="6" fillId="0" borderId="0" xfId="0" applyFont="1" applyAlignment="1">
      <alignment horizontal="right" vertical="center" wrapText="1"/>
    </xf>
    <xf numFmtId="0" fontId="6" fillId="0" borderId="5" xfId="0" applyFont="1" applyBorder="1">
      <alignment vertical="center"/>
    </xf>
    <xf numFmtId="0" fontId="6" fillId="0" borderId="4" xfId="0" applyFont="1" applyBorder="1" applyAlignment="1">
      <alignment vertical="center" shrinkToFit="1"/>
    </xf>
    <xf numFmtId="0" fontId="6" fillId="0" borderId="3" xfId="0" applyFont="1" applyBorder="1" applyAlignment="1" applyProtection="1">
      <alignment horizontal="center" vertical="center" shrinkToFit="1"/>
      <protection locked="0"/>
    </xf>
    <xf numFmtId="0" fontId="3" fillId="0" borderId="0" xfId="1" applyAlignment="1">
      <alignment wrapText="1"/>
    </xf>
    <xf numFmtId="0" fontId="7" fillId="0" borderId="2" xfId="4" applyBorder="1" applyAlignment="1" applyProtection="1">
      <protection locked="0"/>
    </xf>
    <xf numFmtId="0" fontId="3" fillId="0" borderId="2" xfId="1" applyBorder="1" applyProtection="1">
      <protection locked="0"/>
    </xf>
    <xf numFmtId="0" fontId="3" fillId="0" borderId="0" xfId="1" applyProtection="1">
      <protection locked="0"/>
    </xf>
    <xf numFmtId="0" fontId="3" fillId="0" borderId="26" xfId="1" applyBorder="1" applyProtection="1">
      <protection locked="0"/>
    </xf>
    <xf numFmtId="0" fontId="7" fillId="0" borderId="26" xfId="4" applyBorder="1" applyAlignment="1" applyProtection="1">
      <protection locked="0"/>
    </xf>
    <xf numFmtId="0" fontId="7" fillId="11" borderId="0" xfId="0" applyFont="1" applyFill="1">
      <alignment vertical="center"/>
    </xf>
    <xf numFmtId="0" fontId="7" fillId="23" borderId="0" xfId="0" applyFont="1" applyFill="1">
      <alignment vertical="center"/>
    </xf>
    <xf numFmtId="176" fontId="6" fillId="4" borderId="0" xfId="0" applyNumberFormat="1" applyFont="1" applyFill="1">
      <alignment vertical="center"/>
    </xf>
    <xf numFmtId="0" fontId="22" fillId="0" borderId="0" xfId="0" applyFont="1">
      <alignment vertical="center"/>
    </xf>
    <xf numFmtId="0" fontId="3" fillId="0" borderId="2" xfId="1" applyBorder="1" applyAlignment="1" applyProtection="1">
      <alignment horizontal="right"/>
      <protection locked="0"/>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0" fontId="6" fillId="0" borderId="3" xfId="0" applyFont="1" applyBorder="1" applyAlignment="1">
      <alignment horizontal="left" vertic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2" xfId="0" applyFont="1" applyBorder="1" applyAlignment="1">
      <alignment horizontal="left" vertical="center" wrapText="1"/>
    </xf>
    <xf numFmtId="0" fontId="6" fillId="0" borderId="8" xfId="0" applyFont="1" applyBorder="1" applyAlignment="1">
      <alignment horizontal="center" vertical="center"/>
    </xf>
    <xf numFmtId="177" fontId="6" fillId="0" borderId="4" xfId="0" applyNumberFormat="1" applyFont="1" applyBorder="1" applyAlignment="1" applyProtection="1">
      <alignment horizontal="center" vertical="center" shrinkToFit="1"/>
      <protection locked="0"/>
    </xf>
    <xf numFmtId="0" fontId="6" fillId="0" borderId="0" xfId="0" applyFont="1" applyAlignment="1">
      <alignment horizontal="left" vertical="center" shrinkToFit="1"/>
    </xf>
    <xf numFmtId="0" fontId="6" fillId="0" borderId="4" xfId="0" applyFont="1" applyBorder="1" applyAlignment="1" applyProtection="1">
      <alignment horizontal="center" vertical="center" wrapText="1"/>
      <protection locked="0"/>
    </xf>
    <xf numFmtId="0" fontId="6" fillId="0" borderId="4" xfId="0" applyFont="1" applyBorder="1" applyAlignment="1">
      <alignment horizontal="left" vertical="center"/>
    </xf>
    <xf numFmtId="0" fontId="5" fillId="0" borderId="0" xfId="0" applyFont="1" applyAlignment="1">
      <alignment horizontal="center" vertical="center"/>
    </xf>
    <xf numFmtId="0" fontId="6" fillId="0" borderId="15" xfId="0" applyFont="1" applyBorder="1" applyAlignment="1">
      <alignment horizontal="left" vertical="center"/>
    </xf>
    <xf numFmtId="0" fontId="6" fillId="0" borderId="0" xfId="0" applyFont="1" applyAlignment="1" applyProtection="1">
      <alignment horizontal="center" vertical="center" wrapText="1"/>
      <protection locked="0"/>
    </xf>
    <xf numFmtId="0" fontId="6" fillId="0" borderId="4" xfId="0" applyFont="1" applyBorder="1" applyAlignment="1">
      <alignment horizontal="left" vertical="center" wrapText="1"/>
    </xf>
    <xf numFmtId="177" fontId="6" fillId="0" borderId="0" xfId="0" applyNumberFormat="1" applyFont="1" applyAlignment="1" applyProtection="1">
      <alignment horizontal="center" vertical="center" shrinkToFit="1"/>
      <protection locked="0"/>
    </xf>
    <xf numFmtId="0" fontId="6" fillId="0" borderId="0" xfId="0" applyFont="1" applyAlignment="1">
      <alignment horizontal="left" vertical="top" wrapText="1"/>
    </xf>
    <xf numFmtId="0" fontId="24" fillId="23" borderId="0" xfId="0" applyFont="1" applyFill="1" applyAlignment="1">
      <alignment horizontal="center" vertical="center"/>
    </xf>
    <xf numFmtId="0" fontId="7" fillId="0" borderId="3" xfId="0" applyFont="1" applyBorder="1">
      <alignment vertical="center"/>
    </xf>
    <xf numFmtId="0" fontId="7" fillId="0" borderId="4" xfId="0" applyFont="1" applyBorder="1">
      <alignment vertical="center"/>
    </xf>
    <xf numFmtId="0" fontId="7" fillId="0" borderId="11" xfId="0" applyFont="1" applyBorder="1">
      <alignment vertical="center"/>
    </xf>
    <xf numFmtId="0" fontId="7" fillId="0" borderId="13" xfId="0" applyFont="1" applyBorder="1">
      <alignment vertical="center"/>
    </xf>
    <xf numFmtId="0" fontId="7" fillId="0" borderId="15" xfId="0" applyFont="1" applyBorder="1">
      <alignment vertical="center"/>
    </xf>
    <xf numFmtId="0" fontId="7" fillId="0" borderId="14" xfId="0" applyFont="1" applyBorder="1">
      <alignment vertical="center"/>
    </xf>
    <xf numFmtId="0" fontId="6" fillId="0" borderId="26" xfId="0" applyFont="1" applyBorder="1">
      <alignment vertical="center"/>
    </xf>
    <xf numFmtId="0" fontId="6" fillId="0" borderId="6" xfId="0" applyFont="1" applyBorder="1">
      <alignment vertical="center"/>
    </xf>
    <xf numFmtId="177" fontId="6" fillId="0" borderId="4" xfId="0" applyNumberFormat="1" applyFont="1" applyBorder="1" applyAlignment="1" applyProtection="1">
      <alignment horizontal="center" vertical="center"/>
      <protection locked="0"/>
    </xf>
    <xf numFmtId="0" fontId="7" fillId="4" borderId="0" xfId="0" applyFont="1" applyFill="1">
      <alignment vertical="center"/>
    </xf>
    <xf numFmtId="0" fontId="26" fillId="0" borderId="3" xfId="0" applyFont="1" applyBorder="1">
      <alignment vertical="center"/>
    </xf>
    <xf numFmtId="0" fontId="7" fillId="4" borderId="0" xfId="0" applyFont="1" applyFill="1" applyProtection="1">
      <alignment vertical="center"/>
      <protection locked="0"/>
    </xf>
    <xf numFmtId="0" fontId="7" fillId="0" borderId="8" xfId="0" applyFont="1" applyBorder="1">
      <alignment vertical="center"/>
    </xf>
    <xf numFmtId="0" fontId="7" fillId="23" borderId="0" xfId="0" applyFont="1" applyFill="1" applyProtection="1">
      <alignment vertical="center"/>
      <protection locked="0"/>
    </xf>
    <xf numFmtId="0" fontId="7" fillId="0" borderId="9" xfId="0" applyFont="1" applyBorder="1">
      <alignment vertical="center"/>
    </xf>
    <xf numFmtId="49" fontId="6" fillId="0" borderId="0" xfId="0" applyNumberFormat="1" applyFont="1" applyAlignment="1">
      <alignment horizontal="center" vertical="top" wrapText="1"/>
    </xf>
    <xf numFmtId="0" fontId="6" fillId="0" borderId="13" xfId="0" applyFont="1" applyBorder="1" applyAlignment="1">
      <alignment vertical="top" wrapText="1"/>
    </xf>
    <xf numFmtId="49" fontId="6" fillId="0" borderId="7" xfId="0" applyNumberFormat="1" applyFont="1" applyBorder="1" applyAlignment="1">
      <alignment vertical="top" wrapText="1"/>
    </xf>
    <xf numFmtId="49" fontId="6" fillId="0" borderId="8" xfId="0" applyNumberFormat="1" applyFont="1" applyBorder="1" applyAlignment="1">
      <alignment vertical="top" wrapText="1"/>
    </xf>
    <xf numFmtId="49" fontId="6" fillId="0" borderId="2" xfId="0" applyNumberFormat="1" applyFont="1" applyBorder="1" applyAlignment="1">
      <alignment vertical="top" wrapText="1"/>
    </xf>
    <xf numFmtId="49" fontId="6" fillId="0" borderId="13" xfId="0" applyNumberFormat="1" applyFont="1" applyBorder="1" applyAlignment="1">
      <alignment vertical="top" wrapText="1"/>
    </xf>
    <xf numFmtId="49" fontId="6" fillId="0" borderId="13" xfId="0" applyNumberFormat="1" applyFont="1" applyBorder="1" applyAlignment="1">
      <alignment vertical="center" wrapText="1"/>
    </xf>
    <xf numFmtId="0" fontId="27" fillId="5" borderId="0" xfId="0" applyFont="1" applyFill="1">
      <alignment vertical="center"/>
    </xf>
    <xf numFmtId="0" fontId="27" fillId="9" borderId="0" xfId="0" applyFont="1" applyFill="1">
      <alignment vertical="center"/>
    </xf>
    <xf numFmtId="0" fontId="27" fillId="8" borderId="0" xfId="0" applyFont="1" applyFill="1">
      <alignment vertical="center"/>
    </xf>
    <xf numFmtId="0" fontId="28" fillId="0" borderId="0" xfId="0" applyFont="1">
      <alignment vertical="center"/>
    </xf>
    <xf numFmtId="0" fontId="9" fillId="2" borderId="2" xfId="1" applyFont="1" applyFill="1" applyBorder="1" applyAlignment="1">
      <alignment vertical="center" wrapText="1"/>
    </xf>
    <xf numFmtId="0" fontId="9" fillId="24" borderId="1" xfId="1" applyFont="1" applyFill="1" applyBorder="1" applyAlignment="1">
      <alignment vertical="center" wrapText="1"/>
    </xf>
    <xf numFmtId="0" fontId="9" fillId="25" borderId="1" xfId="1" applyFont="1" applyFill="1" applyBorder="1" applyAlignment="1">
      <alignment vertical="center" wrapText="1"/>
    </xf>
    <xf numFmtId="0" fontId="9" fillId="26" borderId="1" xfId="1" applyFont="1" applyFill="1" applyBorder="1" applyAlignment="1">
      <alignment vertical="center" wrapText="1"/>
    </xf>
    <xf numFmtId="0" fontId="9" fillId="25" borderId="0" xfId="1" applyFont="1" applyFill="1" applyAlignment="1">
      <alignment vertical="center" wrapText="1"/>
    </xf>
    <xf numFmtId="49" fontId="32" fillId="0" borderId="0" xfId="6" applyNumberFormat="1" applyFont="1" applyAlignment="1">
      <alignment vertical="center"/>
    </xf>
    <xf numFmtId="0" fontId="30" fillId="0" borderId="0" xfId="6" applyAlignment="1">
      <alignment vertical="center"/>
    </xf>
    <xf numFmtId="49" fontId="30" fillId="0" borderId="0" xfId="6" applyNumberFormat="1" applyAlignment="1">
      <alignment vertical="center"/>
    </xf>
    <xf numFmtId="49" fontId="34" fillId="0" borderId="2" xfId="6" applyNumberFormat="1" applyFont="1" applyBorder="1" applyAlignment="1">
      <alignment horizontal="right" vertical="center"/>
    </xf>
    <xf numFmtId="0" fontId="35" fillId="0" borderId="2" xfId="7" applyFont="1" applyBorder="1"/>
    <xf numFmtId="49" fontId="34" fillId="0" borderId="2" xfId="6" applyNumberFormat="1" applyFont="1" applyBorder="1" applyAlignment="1">
      <alignment vertical="center"/>
    </xf>
    <xf numFmtId="0" fontId="34" fillId="0" borderId="2" xfId="6" applyFont="1" applyBorder="1" applyAlignment="1">
      <alignment vertical="center"/>
    </xf>
    <xf numFmtId="179" fontId="34" fillId="0" borderId="2" xfId="6" applyNumberFormat="1" applyFont="1" applyBorder="1" applyAlignment="1">
      <alignment horizontal="left" vertical="center"/>
    </xf>
    <xf numFmtId="0" fontId="30" fillId="0" borderId="0" xfId="6" applyAlignment="1">
      <alignment horizontal="right" vertical="center"/>
    </xf>
    <xf numFmtId="0" fontId="30" fillId="0" borderId="2" xfId="6" applyBorder="1" applyAlignment="1">
      <alignment vertical="center"/>
    </xf>
    <xf numFmtId="0" fontId="36" fillId="0" borderId="2" xfId="7" applyFont="1" applyBorder="1" applyAlignment="1">
      <alignment wrapText="1"/>
    </xf>
    <xf numFmtId="0" fontId="7" fillId="0" borderId="2" xfId="7" applyFont="1" applyBorder="1"/>
    <xf numFmtId="0" fontId="37" fillId="0" borderId="2" xfId="7" applyFont="1" applyBorder="1" applyAlignment="1">
      <alignment wrapText="1"/>
    </xf>
    <xf numFmtId="0" fontId="37" fillId="0" borderId="2" xfId="7" applyFont="1" applyBorder="1" applyAlignment="1">
      <alignment horizontal="left" wrapText="1"/>
    </xf>
    <xf numFmtId="0" fontId="38" fillId="0" borderId="2" xfId="7" applyFont="1" applyBorder="1" applyAlignment="1">
      <alignment wrapText="1"/>
    </xf>
    <xf numFmtId="0" fontId="38" fillId="0" borderId="2" xfId="7" applyFont="1" applyBorder="1" applyAlignment="1">
      <alignment vertical="center" wrapText="1"/>
    </xf>
    <xf numFmtId="0" fontId="33" fillId="0" borderId="2" xfId="7" applyFont="1" applyBorder="1" applyAlignment="1">
      <alignment wrapText="1"/>
    </xf>
    <xf numFmtId="49" fontId="30" fillId="0" borderId="2" xfId="6" applyNumberFormat="1" applyBorder="1" applyAlignment="1">
      <alignment vertical="center"/>
    </xf>
    <xf numFmtId="49" fontId="39" fillId="0" borderId="2" xfId="6" applyNumberFormat="1" applyFont="1" applyBorder="1" applyAlignment="1">
      <alignment vertical="center" wrapText="1" shrinkToFit="1"/>
    </xf>
    <xf numFmtId="49" fontId="2" fillId="0" borderId="2" xfId="6" applyNumberFormat="1" applyFont="1" applyBorder="1" applyAlignment="1">
      <alignment vertical="center" wrapText="1" shrinkToFit="1"/>
    </xf>
    <xf numFmtId="49" fontId="39" fillId="0" borderId="2" xfId="6" applyNumberFormat="1" applyFont="1" applyBorder="1" applyAlignment="1">
      <alignment vertical="center" wrapText="1"/>
    </xf>
    <xf numFmtId="49" fontId="39" fillId="0" borderId="0" xfId="6" applyNumberFormat="1" applyFont="1" applyAlignment="1">
      <alignment vertical="center" wrapText="1"/>
    </xf>
    <xf numFmtId="0" fontId="7" fillId="0" borderId="0" xfId="4">
      <alignment vertical="center"/>
    </xf>
    <xf numFmtId="0" fontId="11" fillId="0" borderId="0" xfId="4" applyFont="1" applyAlignment="1">
      <alignment horizontal="center" vertical="center" wrapText="1"/>
    </xf>
    <xf numFmtId="0" fontId="41" fillId="0" borderId="2" xfId="1" applyFont="1" applyBorder="1" applyAlignment="1">
      <alignment horizontal="center" vertical="center"/>
    </xf>
    <xf numFmtId="0" fontId="42" fillId="0" borderId="0" xfId="8" applyFont="1">
      <alignment vertical="center"/>
    </xf>
    <xf numFmtId="0" fontId="43" fillId="0" borderId="0" xfId="8" applyFont="1">
      <alignment vertical="center"/>
    </xf>
    <xf numFmtId="0" fontId="45" fillId="0" borderId="0" xfId="8" applyFont="1" applyAlignment="1">
      <alignment vertical="center" wrapText="1"/>
    </xf>
    <xf numFmtId="0" fontId="46" fillId="0" borderId="0" xfId="8" applyFont="1">
      <alignment vertical="center"/>
    </xf>
    <xf numFmtId="0" fontId="48" fillId="0" borderId="0" xfId="8" applyFont="1">
      <alignment vertical="center"/>
    </xf>
    <xf numFmtId="0" fontId="45" fillId="0" borderId="0" xfId="8" applyFont="1">
      <alignment vertical="center"/>
    </xf>
    <xf numFmtId="0" fontId="48" fillId="0" borderId="0" xfId="8" applyFont="1" applyAlignment="1">
      <alignment vertical="center" shrinkToFit="1"/>
    </xf>
    <xf numFmtId="0" fontId="49" fillId="0" borderId="35" xfId="8" applyFont="1" applyBorder="1" applyAlignment="1">
      <alignment horizontal="left" vertical="center" wrapText="1"/>
    </xf>
    <xf numFmtId="182" fontId="49" fillId="0" borderId="34" xfId="8" applyNumberFormat="1" applyFont="1" applyBorder="1" applyAlignment="1">
      <alignment horizontal="center" vertical="center" wrapText="1"/>
    </xf>
    <xf numFmtId="0" fontId="49" fillId="0" borderId="37" xfId="8" applyFont="1" applyBorder="1" applyAlignment="1">
      <alignment horizontal="left" vertical="center" wrapText="1"/>
    </xf>
    <xf numFmtId="182" fontId="49" fillId="0" borderId="38" xfId="8" applyNumberFormat="1" applyFont="1" applyBorder="1" applyAlignment="1">
      <alignment horizontal="center" vertical="center" wrapText="1"/>
    </xf>
    <xf numFmtId="0" fontId="48" fillId="0" borderId="0" xfId="8" applyFont="1" applyAlignment="1">
      <alignment horizontal="left" vertical="center"/>
    </xf>
    <xf numFmtId="182" fontId="48" fillId="0" borderId="0" xfId="8" applyNumberFormat="1" applyFont="1" applyAlignment="1">
      <alignment horizontal="center" vertical="center"/>
    </xf>
    <xf numFmtId="0" fontId="48" fillId="0" borderId="0" xfId="8" applyFont="1" applyAlignment="1">
      <alignment horizontal="center" vertical="center"/>
    </xf>
    <xf numFmtId="0" fontId="51" fillId="0" borderId="0" xfId="6" applyFont="1" applyAlignment="1">
      <alignment vertical="center" wrapText="1"/>
    </xf>
    <xf numFmtId="0" fontId="52" fillId="27" borderId="0" xfId="6" applyFont="1" applyFill="1" applyAlignment="1">
      <alignment vertical="center" wrapText="1"/>
    </xf>
    <xf numFmtId="0" fontId="52" fillId="28" borderId="6" xfId="6" applyFont="1" applyFill="1" applyBorder="1" applyAlignment="1">
      <alignment horizontal="center" vertical="center" wrapText="1"/>
    </xf>
    <xf numFmtId="0" fontId="52" fillId="28" borderId="6" xfId="6" applyFont="1" applyFill="1" applyBorder="1" applyAlignment="1">
      <alignment vertical="center" wrapText="1"/>
    </xf>
    <xf numFmtId="0" fontId="52" fillId="27" borderId="6" xfId="6" applyFont="1" applyFill="1" applyBorder="1" applyAlignment="1">
      <alignment vertical="center" wrapText="1"/>
    </xf>
    <xf numFmtId="0" fontId="51" fillId="0" borderId="0" xfId="6" applyFont="1" applyProtection="1">
      <protection locked="0"/>
    </xf>
    <xf numFmtId="0" fontId="51" fillId="29" borderId="0" xfId="6" applyFont="1" applyFill="1" applyProtection="1">
      <protection locked="0"/>
    </xf>
    <xf numFmtId="49" fontId="44" fillId="30" borderId="0" xfId="3" applyNumberFormat="1" applyFont="1" applyFill="1" applyAlignment="1">
      <alignment vertical="center" wrapText="1"/>
    </xf>
    <xf numFmtId="0" fontId="43" fillId="30" borderId="0" xfId="8" applyFont="1" applyFill="1">
      <alignment vertical="center"/>
    </xf>
    <xf numFmtId="0" fontId="46" fillId="30" borderId="0" xfId="8" applyFont="1" applyFill="1">
      <alignment vertical="center"/>
    </xf>
    <xf numFmtId="0" fontId="49" fillId="30" borderId="29" xfId="8" applyFont="1" applyFill="1" applyBorder="1" applyAlignment="1">
      <alignment horizontal="center" vertical="center" wrapText="1" shrinkToFit="1"/>
    </xf>
    <xf numFmtId="0" fontId="49" fillId="30" borderId="30" xfId="8" applyFont="1" applyFill="1" applyBorder="1" applyAlignment="1">
      <alignment horizontal="center" vertical="center" wrapText="1" shrinkToFit="1"/>
    </xf>
    <xf numFmtId="0" fontId="46" fillId="30" borderId="30" xfId="8" applyFont="1" applyFill="1" applyBorder="1" applyAlignment="1">
      <alignment horizontal="center" vertical="center" wrapText="1" shrinkToFit="1"/>
    </xf>
    <xf numFmtId="0" fontId="50" fillId="30" borderId="30" xfId="8" applyFont="1" applyFill="1" applyBorder="1" applyAlignment="1">
      <alignment horizontal="center" vertical="center" wrapText="1" shrinkToFit="1"/>
    </xf>
    <xf numFmtId="0" fontId="46" fillId="30" borderId="31" xfId="8" applyFont="1" applyFill="1" applyBorder="1" applyAlignment="1">
      <alignment horizontal="center" vertical="center" wrapText="1" shrinkToFit="1"/>
    </xf>
    <xf numFmtId="0" fontId="48" fillId="30" borderId="2" xfId="8" applyFont="1" applyFill="1" applyBorder="1" applyAlignment="1">
      <alignment horizontal="center" vertical="center"/>
    </xf>
    <xf numFmtId="0" fontId="48" fillId="30" borderId="34" xfId="8" applyFont="1" applyFill="1" applyBorder="1" applyAlignment="1">
      <alignment horizontal="center" vertical="center"/>
    </xf>
    <xf numFmtId="0" fontId="47" fillId="30" borderId="9" xfId="8" applyFont="1" applyFill="1" applyBorder="1" applyAlignment="1">
      <alignment horizontal="center" vertical="center" wrapText="1"/>
    </xf>
    <xf numFmtId="0" fontId="47" fillId="30" borderId="2" xfId="8" applyFont="1" applyFill="1" applyBorder="1" applyAlignment="1">
      <alignment horizontal="center" vertical="center" wrapText="1"/>
    </xf>
    <xf numFmtId="0" fontId="47" fillId="30" borderId="34" xfId="8" applyFont="1" applyFill="1" applyBorder="1" applyAlignment="1">
      <alignment horizontal="center" vertical="center" wrapText="1"/>
    </xf>
    <xf numFmtId="0" fontId="47" fillId="30" borderId="36" xfId="8" applyFont="1" applyFill="1" applyBorder="1" applyAlignment="1">
      <alignment horizontal="center" vertical="center" wrapText="1"/>
    </xf>
    <xf numFmtId="0" fontId="47" fillId="30" borderId="39" xfId="8" applyFont="1" applyFill="1" applyBorder="1" applyAlignment="1">
      <alignment horizontal="center" vertical="center" wrapText="1"/>
    </xf>
    <xf numFmtId="0" fontId="47" fillId="30" borderId="38" xfId="8" applyFont="1" applyFill="1" applyBorder="1" applyAlignment="1">
      <alignment horizontal="center" vertical="center" wrapText="1"/>
    </xf>
    <xf numFmtId="0" fontId="56" fillId="30" borderId="0" xfId="3" applyFont="1" applyFill="1" applyAlignment="1">
      <alignment horizontal="center" vertical="center"/>
    </xf>
    <xf numFmtId="0" fontId="56" fillId="0" borderId="0" xfId="3" applyFont="1" applyAlignment="1">
      <alignment horizontal="center" vertical="center"/>
    </xf>
    <xf numFmtId="0" fontId="56" fillId="0" borderId="0" xfId="3" applyFont="1">
      <alignment vertical="center"/>
    </xf>
    <xf numFmtId="0" fontId="41" fillId="0" borderId="0" xfId="3" applyFont="1">
      <alignment vertical="center"/>
    </xf>
    <xf numFmtId="0" fontId="56" fillId="30" borderId="2" xfId="3" applyFont="1" applyFill="1" applyBorder="1" applyAlignment="1">
      <alignment horizontal="center" vertical="center"/>
    </xf>
    <xf numFmtId="0" fontId="56" fillId="0" borderId="2" xfId="3" applyFont="1" applyBorder="1" applyAlignment="1">
      <alignment horizontal="center" vertical="center"/>
    </xf>
    <xf numFmtId="0" fontId="56" fillId="0" borderId="7" xfId="3" applyFont="1" applyBorder="1" applyAlignment="1">
      <alignment horizontal="center" vertical="center"/>
    </xf>
    <xf numFmtId="0" fontId="56" fillId="0" borderId="2" xfId="3" applyFont="1" applyBorder="1" applyAlignment="1">
      <alignment horizontal="center" vertical="center" wrapText="1"/>
    </xf>
    <xf numFmtId="0" fontId="56" fillId="30" borderId="2" xfId="3" applyFont="1" applyFill="1" applyBorder="1" applyAlignment="1">
      <alignment vertical="center" wrapText="1"/>
    </xf>
    <xf numFmtId="0" fontId="56" fillId="31" borderId="16" xfId="3" applyFont="1" applyFill="1" applyBorder="1" applyAlignment="1">
      <alignment horizontal="center" vertical="center"/>
    </xf>
    <xf numFmtId="0" fontId="56" fillId="0" borderId="2" xfId="3" applyFont="1" applyBorder="1" applyAlignment="1">
      <alignment vertical="center" wrapText="1"/>
    </xf>
    <xf numFmtId="0" fontId="56" fillId="31" borderId="16" xfId="3" applyFont="1" applyFill="1" applyBorder="1" applyAlignment="1">
      <alignment vertical="center" wrapText="1"/>
    </xf>
    <xf numFmtId="0" fontId="56" fillId="0" borderId="2" xfId="3" applyFont="1" applyBorder="1" applyAlignment="1">
      <alignment horizontal="left" vertical="center" wrapText="1"/>
    </xf>
    <xf numFmtId="49" fontId="56" fillId="0" borderId="2" xfId="3" applyNumberFormat="1" applyFont="1" applyBorder="1" applyAlignment="1">
      <alignment horizontal="left" vertical="center" wrapText="1"/>
    </xf>
    <xf numFmtId="0" fontId="56" fillId="31" borderId="6" xfId="3" applyFont="1" applyFill="1" applyBorder="1" applyAlignment="1">
      <alignment horizontal="center" vertical="center" wrapText="1"/>
    </xf>
    <xf numFmtId="0" fontId="56" fillId="0" borderId="2" xfId="3" quotePrefix="1" applyFont="1" applyBorder="1" applyAlignment="1">
      <alignment horizontal="center" vertical="center"/>
    </xf>
    <xf numFmtId="0" fontId="55" fillId="0" borderId="2" xfId="3" applyFont="1" applyBorder="1" applyAlignment="1">
      <alignment horizontal="left" vertical="center" wrapText="1"/>
    </xf>
    <xf numFmtId="49" fontId="55" fillId="0" borderId="2" xfId="3" applyNumberFormat="1" applyFont="1" applyBorder="1" applyAlignment="1">
      <alignment horizontal="left" vertical="center" wrapText="1"/>
    </xf>
    <xf numFmtId="0" fontId="56" fillId="30" borderId="2" xfId="3" applyFont="1" applyFill="1" applyBorder="1" applyAlignment="1">
      <alignment horizontal="center" vertical="center" wrapText="1"/>
    </xf>
    <xf numFmtId="0" fontId="56" fillId="22" borderId="2" xfId="3" applyFont="1" applyFill="1" applyBorder="1" applyAlignment="1">
      <alignment horizontal="center" vertical="center"/>
    </xf>
    <xf numFmtId="0" fontId="56" fillId="22" borderId="0" xfId="3" applyFont="1" applyFill="1">
      <alignment vertical="center"/>
    </xf>
    <xf numFmtId="0" fontId="56" fillId="30" borderId="0" xfId="3" applyFont="1" applyFill="1">
      <alignment vertical="center"/>
    </xf>
    <xf numFmtId="179" fontId="3" fillId="0" borderId="0" xfId="1" applyNumberFormat="1" applyProtection="1">
      <protection locked="0"/>
    </xf>
    <xf numFmtId="0" fontId="0" fillId="0" borderId="0" xfId="0" applyAlignment="1"/>
    <xf numFmtId="0" fontId="7" fillId="0" borderId="0" xfId="4" applyAlignment="1" applyProtection="1">
      <protection locked="0"/>
    </xf>
    <xf numFmtId="0" fontId="6" fillId="0" borderId="3" xfId="0" applyFont="1" applyBorder="1" applyProtection="1">
      <alignment vertical="center"/>
      <protection locked="0"/>
    </xf>
    <xf numFmtId="0" fontId="7" fillId="0" borderId="3" xfId="0" applyFont="1" applyBorder="1" applyProtection="1">
      <alignment vertical="center"/>
      <protection locked="0"/>
    </xf>
    <xf numFmtId="0" fontId="6" fillId="0" borderId="11" xfId="0" applyFont="1" applyBorder="1" applyProtection="1">
      <alignment vertical="center"/>
      <protection locked="0"/>
    </xf>
    <xf numFmtId="0" fontId="6" fillId="0" borderId="4" xfId="0" applyFont="1" applyBorder="1" applyProtection="1">
      <alignment vertical="center"/>
      <protection locked="0"/>
    </xf>
    <xf numFmtId="0" fontId="6" fillId="0" borderId="8" xfId="0" applyFont="1" applyBorder="1" applyProtection="1">
      <alignment vertical="center"/>
      <protection locked="0"/>
    </xf>
    <xf numFmtId="0" fontId="6" fillId="0" borderId="3" xfId="0" applyFont="1" applyBorder="1" applyAlignment="1">
      <alignment horizontal="left" vertical="center"/>
    </xf>
    <xf numFmtId="0" fontId="6" fillId="0" borderId="12" xfId="0" applyFont="1" applyBorder="1" applyAlignment="1">
      <alignment horizontal="left" vertical="center"/>
    </xf>
    <xf numFmtId="181" fontId="6" fillId="0" borderId="17" xfId="5" applyNumberFormat="1" applyFont="1" applyFill="1" applyBorder="1" applyAlignment="1" applyProtection="1">
      <alignment horizontal="center" vertical="center"/>
      <protection locked="0"/>
    </xf>
    <xf numFmtId="181" fontId="6" fillId="0" borderId="8" xfId="5" applyNumberFormat="1" applyFont="1" applyFill="1" applyBorder="1" applyAlignment="1" applyProtection="1">
      <alignment horizontal="center" vertical="center"/>
      <protection locked="0"/>
    </xf>
    <xf numFmtId="176" fontId="6" fillId="0" borderId="7" xfId="0" applyNumberFormat="1" applyFont="1" applyBorder="1" applyAlignment="1" applyProtection="1">
      <alignment horizontal="center" vertical="center"/>
      <protection locked="0"/>
    </xf>
    <xf numFmtId="176" fontId="6" fillId="0" borderId="8" xfId="0" applyNumberFormat="1" applyFont="1" applyBorder="1" applyAlignment="1" applyProtection="1">
      <alignment horizontal="center" vertical="center"/>
      <protection locked="0"/>
    </xf>
    <xf numFmtId="176" fontId="6" fillId="0" borderId="17" xfId="0" applyNumberFormat="1"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8" xfId="0" applyFont="1" applyBorder="1" applyAlignment="1">
      <alignment horizontal="left" vertical="center"/>
    </xf>
    <xf numFmtId="176" fontId="6" fillId="0" borderId="9" xfId="0" applyNumberFormat="1" applyFont="1" applyBorder="1" applyAlignment="1" applyProtection="1">
      <alignment horizontal="center" vertical="center"/>
      <protection locked="0"/>
    </xf>
    <xf numFmtId="181" fontId="6" fillId="0" borderId="7" xfId="5" applyNumberFormat="1" applyFont="1" applyFill="1" applyBorder="1" applyAlignment="1" applyProtection="1">
      <alignment horizontal="center" vertical="center"/>
      <protection locked="0"/>
    </xf>
    <xf numFmtId="0" fontId="6" fillId="0" borderId="0" xfId="0" applyFont="1" applyAlignment="1">
      <alignment horizontal="left" vertical="top" wrapText="1"/>
    </xf>
    <xf numFmtId="0" fontId="6" fillId="0" borderId="7" xfId="0" applyFont="1" applyBorder="1" applyAlignment="1" applyProtection="1">
      <alignment horizontal="center" vertical="center" shrinkToFit="1"/>
      <protection locked="0"/>
    </xf>
    <xf numFmtId="0" fontId="6" fillId="0" borderId="8"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0" fontId="6" fillId="0" borderId="8" xfId="0" applyFont="1" applyBorder="1" applyAlignment="1">
      <alignment horizontal="center" vertical="center"/>
    </xf>
    <xf numFmtId="0" fontId="6" fillId="0" borderId="9" xfId="0" applyFont="1" applyBorder="1" applyAlignment="1">
      <alignment horizontal="center" vertical="center"/>
    </xf>
    <xf numFmtId="49" fontId="6" fillId="0" borderId="8" xfId="0" applyNumberFormat="1" applyFont="1" applyBorder="1" applyAlignment="1" applyProtection="1">
      <alignment horizontal="center" vertical="center"/>
      <protection locked="0"/>
    </xf>
    <xf numFmtId="49" fontId="6" fillId="0" borderId="7" xfId="0" applyNumberFormat="1"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shrinkToFit="1"/>
      <protection locked="0"/>
    </xf>
    <xf numFmtId="0" fontId="6" fillId="0" borderId="7" xfId="0" applyFont="1" applyBorder="1" applyAlignment="1">
      <alignment horizontal="left" vertical="center"/>
    </xf>
    <xf numFmtId="0" fontId="6" fillId="0" borderId="9" xfId="0" applyFont="1" applyBorder="1" applyAlignment="1">
      <alignment horizontal="left" vertical="center"/>
    </xf>
    <xf numFmtId="177" fontId="6" fillId="0" borderId="7" xfId="0" applyNumberFormat="1" applyFont="1" applyBorder="1" applyAlignment="1" applyProtection="1">
      <alignment horizontal="center" vertical="center" shrinkToFit="1"/>
      <protection locked="0"/>
    </xf>
    <xf numFmtId="177" fontId="6" fillId="0" borderId="8" xfId="0" applyNumberFormat="1" applyFont="1" applyBorder="1" applyAlignment="1" applyProtection="1">
      <alignment horizontal="center" vertical="center" shrinkToFit="1"/>
      <protection locked="0"/>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4" xfId="0" applyFont="1" applyBorder="1" applyAlignment="1">
      <alignment horizontal="left" vertical="center"/>
    </xf>
    <xf numFmtId="180" fontId="6" fillId="0" borderId="7" xfId="0" applyNumberFormat="1" applyFont="1" applyBorder="1" applyAlignment="1" applyProtection="1">
      <alignment horizontal="left" vertical="center" shrinkToFit="1"/>
      <protection locked="0"/>
    </xf>
    <xf numFmtId="180" fontId="6" fillId="0" borderId="8" xfId="0" applyNumberFormat="1" applyFont="1" applyBorder="1" applyAlignment="1" applyProtection="1">
      <alignment horizontal="left" vertical="center" shrinkToFit="1"/>
      <protection locked="0"/>
    </xf>
    <xf numFmtId="180" fontId="6" fillId="0" borderId="9" xfId="0" applyNumberFormat="1" applyFont="1" applyBorder="1" applyAlignment="1" applyProtection="1">
      <alignment horizontal="left" vertical="center" shrinkToFit="1"/>
      <protection locked="0"/>
    </xf>
    <xf numFmtId="49" fontId="6" fillId="0" borderId="7" xfId="0" applyNumberFormat="1" applyFont="1" applyBorder="1" applyAlignment="1">
      <alignment horizontal="center" vertical="top" wrapText="1"/>
    </xf>
    <xf numFmtId="49" fontId="6" fillId="0" borderId="8"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0" fontId="6" fillId="0" borderId="7" xfId="0" applyFont="1" applyBorder="1" applyAlignment="1">
      <alignment horizontal="left" vertical="center" shrinkToFit="1"/>
    </xf>
    <xf numFmtId="0" fontId="6" fillId="0" borderId="8" xfId="0" applyFont="1" applyBorder="1" applyAlignment="1">
      <alignment horizontal="left" vertical="center" shrinkToFit="1"/>
    </xf>
    <xf numFmtId="0" fontId="6" fillId="0" borderId="9" xfId="0" applyFont="1" applyBorder="1" applyAlignment="1">
      <alignment horizontal="left" vertical="center" shrinkToFit="1"/>
    </xf>
    <xf numFmtId="0" fontId="6" fillId="0" borderId="2" xfId="0" applyFont="1" applyBorder="1" applyAlignment="1">
      <alignment horizontal="left" vertical="center"/>
    </xf>
    <xf numFmtId="0" fontId="6" fillId="0" borderId="2"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180" fontId="6" fillId="0" borderId="8" xfId="0" applyNumberFormat="1" applyFont="1" applyBorder="1" applyAlignment="1" applyProtection="1">
      <alignment horizontal="center" vertical="center" shrinkToFit="1"/>
      <protection locked="0"/>
    </xf>
    <xf numFmtId="180" fontId="6" fillId="0" borderId="18" xfId="0" applyNumberFormat="1" applyFont="1" applyBorder="1" applyAlignment="1" applyProtection="1">
      <alignment horizontal="center" vertical="center" shrinkToFit="1"/>
      <protection locked="0"/>
    </xf>
    <xf numFmtId="177" fontId="6" fillId="0" borderId="4" xfId="0" applyNumberFormat="1" applyFont="1" applyBorder="1" applyAlignment="1" applyProtection="1">
      <alignment horizontal="center" vertical="center" shrinkToFit="1"/>
      <protection locked="0"/>
    </xf>
    <xf numFmtId="0" fontId="6" fillId="0" borderId="0" xfId="0" applyFont="1" applyAlignment="1">
      <alignment horizontal="center" vertical="center"/>
    </xf>
    <xf numFmtId="181" fontId="6" fillId="0" borderId="7" xfId="0" applyNumberFormat="1" applyFont="1" applyBorder="1" applyAlignment="1" applyProtection="1">
      <alignment horizontal="center" vertical="center" shrinkToFit="1"/>
      <protection locked="0"/>
    </xf>
    <xf numFmtId="181" fontId="6" fillId="0" borderId="8" xfId="0" applyNumberFormat="1" applyFont="1" applyBorder="1" applyAlignment="1" applyProtection="1">
      <alignment horizontal="center" vertical="center" shrinkToFit="1"/>
      <protection locked="0"/>
    </xf>
    <xf numFmtId="0" fontId="6" fillId="0" borderId="7" xfId="0" applyFont="1" applyBorder="1" applyAlignment="1" applyProtection="1">
      <alignment horizontal="center" vertical="center"/>
      <protection locked="0"/>
    </xf>
    <xf numFmtId="0" fontId="6" fillId="0" borderId="4" xfId="0" applyFont="1" applyBorder="1" applyAlignment="1">
      <alignment horizontal="center" vertical="center"/>
    </xf>
    <xf numFmtId="180" fontId="6" fillId="0" borderId="7" xfId="0" applyNumberFormat="1" applyFont="1" applyBorder="1" applyAlignment="1" applyProtection="1">
      <alignment horizontal="center" vertical="center" shrinkToFit="1"/>
      <protection locked="0"/>
    </xf>
    <xf numFmtId="0" fontId="6" fillId="0" borderId="13" xfId="0" applyFont="1" applyBorder="1" applyAlignment="1">
      <alignment horizontal="center" vertical="center"/>
    </xf>
    <xf numFmtId="0" fontId="6" fillId="0" borderId="11" xfId="0" applyFont="1" applyBorder="1" applyAlignment="1">
      <alignment horizontal="left" vertical="center" wrapText="1"/>
    </xf>
    <xf numFmtId="0" fontId="6" fillId="0" borderId="3" xfId="0" applyFont="1" applyBorder="1" applyAlignment="1">
      <alignment horizontal="left" vertical="center" wrapText="1"/>
    </xf>
    <xf numFmtId="0" fontId="6" fillId="0" borderId="15" xfId="0" applyFont="1" applyBorder="1" applyAlignment="1">
      <alignment horizontal="left" vertical="center" wrapText="1"/>
    </xf>
    <xf numFmtId="0" fontId="6" fillId="0" borderId="4" xfId="0" applyFont="1" applyBorder="1" applyAlignment="1">
      <alignment horizontal="left" vertical="center" wrapText="1"/>
    </xf>
    <xf numFmtId="0" fontId="6" fillId="0" borderId="11" xfId="0" applyFont="1" applyBorder="1" applyAlignment="1">
      <alignment horizontal="left" vertical="center" shrinkToFit="1"/>
    </xf>
    <xf numFmtId="0" fontId="6" fillId="0" borderId="3" xfId="0" applyFont="1" applyBorder="1" applyAlignment="1">
      <alignment horizontal="left" vertical="center" shrinkToFit="1"/>
    </xf>
    <xf numFmtId="0" fontId="6" fillId="0" borderId="12" xfId="0" applyFont="1" applyBorder="1" applyAlignment="1">
      <alignment horizontal="left" vertical="center" shrinkToFit="1"/>
    </xf>
    <xf numFmtId="0" fontId="6" fillId="0" borderId="15" xfId="0" applyFont="1" applyBorder="1" applyAlignment="1">
      <alignment horizontal="left" vertical="center" shrinkToFit="1"/>
    </xf>
    <xf numFmtId="0" fontId="6" fillId="0" borderId="4" xfId="0" applyFont="1" applyBorder="1" applyAlignment="1">
      <alignment horizontal="left" vertical="center" shrinkToFit="1"/>
    </xf>
    <xf numFmtId="0" fontId="6" fillId="0" borderId="16" xfId="0" applyFont="1" applyBorder="1" applyAlignment="1">
      <alignment horizontal="left" vertical="center" shrinkToFit="1"/>
    </xf>
    <xf numFmtId="0" fontId="6" fillId="0" borderId="16" xfId="0" applyFont="1" applyBorder="1" applyAlignment="1">
      <alignment horizontal="left" vertical="center" wrapText="1"/>
    </xf>
    <xf numFmtId="0" fontId="6" fillId="0" borderId="7"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18"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177" fontId="6" fillId="0" borderId="0" xfId="0" applyNumberFormat="1" applyFont="1" applyAlignment="1" applyProtection="1">
      <alignment horizontal="center" vertical="center" shrinkToFit="1"/>
      <protection locked="0"/>
    </xf>
    <xf numFmtId="0" fontId="6" fillId="0" borderId="15" xfId="0" applyFont="1" applyBorder="1" applyAlignment="1">
      <alignment horizontal="left" vertical="center"/>
    </xf>
    <xf numFmtId="0" fontId="6" fillId="0" borderId="11"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20"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0" fontId="6" fillId="0" borderId="11" xfId="0" applyFont="1" applyBorder="1" applyAlignment="1">
      <alignment horizontal="left" vertical="center" wrapText="1" shrinkToFit="1"/>
    </xf>
    <xf numFmtId="0" fontId="6" fillId="0" borderId="13" xfId="0" applyFont="1" applyBorder="1" applyAlignment="1">
      <alignment horizontal="left" vertical="center" shrinkToFit="1"/>
    </xf>
    <xf numFmtId="0" fontId="6" fillId="0" borderId="0" xfId="0" applyFont="1" applyAlignment="1">
      <alignment horizontal="left" vertical="center" shrinkToFit="1"/>
    </xf>
    <xf numFmtId="0" fontId="6" fillId="0" borderId="18"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1" xfId="0" applyFont="1" applyBorder="1" applyAlignment="1">
      <alignment horizontal="left" vertical="center"/>
    </xf>
    <xf numFmtId="0" fontId="6" fillId="0" borderId="13" xfId="0" applyFont="1" applyBorder="1" applyAlignment="1">
      <alignment horizontal="left" vertical="center"/>
    </xf>
    <xf numFmtId="0" fontId="6" fillId="0" borderId="0" xfId="0" applyFont="1" applyAlignment="1">
      <alignment horizontal="left" vertical="center"/>
    </xf>
    <xf numFmtId="0" fontId="6" fillId="0" borderId="14" xfId="0" applyFont="1" applyBorder="1" applyAlignment="1">
      <alignment horizontal="left" vertical="center"/>
    </xf>
    <xf numFmtId="0" fontId="6" fillId="0" borderId="7" xfId="0" applyFont="1" applyBorder="1" applyAlignment="1" applyProtection="1">
      <alignment horizontal="left" vertical="center"/>
      <protection locked="0"/>
    </xf>
    <xf numFmtId="0" fontId="6" fillId="0" borderId="8" xfId="0" applyFont="1" applyBorder="1" applyAlignment="1" applyProtection="1">
      <alignment horizontal="left" vertical="center"/>
      <protection locked="0"/>
    </xf>
    <xf numFmtId="0" fontId="6" fillId="0" borderId="9" xfId="0" applyFont="1" applyBorder="1" applyAlignment="1" applyProtection="1">
      <alignment horizontal="left" vertical="center"/>
      <protection locked="0"/>
    </xf>
    <xf numFmtId="14" fontId="6" fillId="0" borderId="3" xfId="0" applyNumberFormat="1"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0" borderId="12" xfId="0" applyFont="1" applyBorder="1" applyAlignment="1" applyProtection="1">
      <alignment horizontal="center" vertical="center" shrinkToFit="1"/>
      <protection locked="0"/>
    </xf>
    <xf numFmtId="49" fontId="6" fillId="0" borderId="15"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49" fontId="6" fillId="0" borderId="8" xfId="0" applyNumberFormat="1" applyFont="1" applyBorder="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6" fillId="0" borderId="9" xfId="0" applyFont="1" applyBorder="1" applyAlignment="1" applyProtection="1">
      <alignment horizontal="center" vertical="center"/>
      <protection locked="0"/>
    </xf>
    <xf numFmtId="49" fontId="6" fillId="0" borderId="16" xfId="0" applyNumberFormat="1"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16" xfId="0" applyFont="1" applyBorder="1" applyAlignment="1">
      <alignment horizontal="left" vertical="center"/>
    </xf>
    <xf numFmtId="0" fontId="6" fillId="0" borderId="12" xfId="0" applyFont="1" applyBorder="1" applyAlignment="1">
      <alignment horizontal="left" vertical="center" wrapText="1"/>
    </xf>
    <xf numFmtId="177" fontId="6" fillId="0" borderId="3" xfId="0" applyNumberFormat="1" applyFont="1" applyBorder="1" applyAlignment="1" applyProtection="1">
      <alignment horizontal="center" vertical="center" shrinkToFit="1"/>
      <protection locked="0"/>
    </xf>
    <xf numFmtId="0" fontId="5" fillId="0" borderId="0" xfId="0" applyFont="1" applyAlignment="1">
      <alignment horizontal="center" vertical="center"/>
    </xf>
    <xf numFmtId="0" fontId="5" fillId="0" borderId="0" xfId="0" applyFont="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0" xfId="0" applyFont="1" applyAlignment="1" applyProtection="1">
      <alignment horizontal="center" vertical="center" shrinkToFit="1"/>
      <protection locked="0"/>
    </xf>
    <xf numFmtId="0" fontId="5" fillId="0" borderId="10" xfId="0" applyFont="1" applyBorder="1" applyAlignment="1" applyProtection="1">
      <alignment horizontal="center" vertical="center" shrinkToFit="1"/>
      <protection locked="0"/>
    </xf>
    <xf numFmtId="0" fontId="6" fillId="0" borderId="0" xfId="0" applyFont="1" applyAlignment="1" applyProtection="1">
      <alignment horizontal="center" vertical="center" shrinkToFit="1"/>
      <protection locked="0"/>
    </xf>
    <xf numFmtId="0" fontId="6" fillId="0" borderId="18" xfId="0" applyFont="1" applyBorder="1" applyAlignment="1">
      <alignment horizontal="left" vertical="center"/>
    </xf>
    <xf numFmtId="0" fontId="6" fillId="0" borderId="3" xfId="0" applyFont="1" applyBorder="1" applyAlignment="1">
      <alignment horizontal="center" vertical="center"/>
    </xf>
    <xf numFmtId="0" fontId="6" fillId="0" borderId="9" xfId="0" applyFont="1" applyBorder="1" applyAlignment="1">
      <alignment horizontal="left" vertical="top" wrapText="1"/>
    </xf>
    <xf numFmtId="49" fontId="6" fillId="0" borderId="7"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0" xfId="0" applyFont="1" applyAlignment="1">
      <alignment horizontal="left" vertical="center"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6" fillId="0" borderId="2" xfId="0" applyFont="1" applyBorder="1" applyAlignment="1">
      <alignment horizontal="left" vertical="top" wrapText="1"/>
    </xf>
    <xf numFmtId="0" fontId="6" fillId="0" borderId="1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7" xfId="0" applyFont="1" applyBorder="1" applyAlignment="1">
      <alignment horizontal="center" vertical="center"/>
    </xf>
    <xf numFmtId="0" fontId="7" fillId="0" borderId="0" xfId="0" applyFont="1" applyAlignment="1" applyProtection="1">
      <alignment horizontal="center" vertical="center"/>
      <protection locked="0"/>
    </xf>
    <xf numFmtId="180" fontId="6" fillId="0" borderId="9" xfId="0" applyNumberFormat="1" applyFont="1" applyBorder="1" applyAlignment="1" applyProtection="1">
      <alignment horizontal="center" vertical="center" shrinkToFit="1"/>
      <protection locked="0"/>
    </xf>
    <xf numFmtId="0" fontId="6" fillId="0" borderId="13" xfId="0" applyFont="1" applyBorder="1" applyAlignment="1">
      <alignment horizontal="left" vertical="center" wrapText="1"/>
    </xf>
    <xf numFmtId="0" fontId="6" fillId="0" borderId="14" xfId="0" applyFont="1" applyBorder="1" applyAlignment="1">
      <alignment horizontal="left" vertical="center" wrapText="1"/>
    </xf>
    <xf numFmtId="0" fontId="6" fillId="0" borderId="2" xfId="0" applyFont="1" applyBorder="1" applyAlignment="1">
      <alignment horizontal="center" vertical="top" wrapText="1"/>
    </xf>
    <xf numFmtId="0" fontId="6" fillId="0" borderId="11" xfId="0" applyFont="1" applyBorder="1" applyAlignment="1">
      <alignment horizontal="center" vertical="center"/>
    </xf>
    <xf numFmtId="0" fontId="6" fillId="0" borderId="20" xfId="0" applyFont="1" applyBorder="1" applyAlignment="1">
      <alignment horizontal="center" vertical="center"/>
    </xf>
    <xf numFmtId="0" fontId="6" fillId="0" borderId="15" xfId="0" applyFont="1" applyBorder="1" applyAlignment="1">
      <alignment horizontal="center" vertical="center"/>
    </xf>
    <xf numFmtId="0" fontId="6" fillId="0" borderId="22" xfId="0" applyFont="1" applyBorder="1" applyAlignment="1">
      <alignment horizontal="center" vertical="center"/>
    </xf>
    <xf numFmtId="0" fontId="6" fillId="0" borderId="19" xfId="0" applyFont="1" applyBorder="1" applyAlignment="1">
      <alignment horizontal="center" vertical="center"/>
    </xf>
    <xf numFmtId="0" fontId="6" fillId="0" borderId="21" xfId="0" applyFont="1" applyBorder="1" applyAlignment="1">
      <alignment horizontal="center" vertical="center"/>
    </xf>
    <xf numFmtId="0" fontId="6" fillId="0" borderId="12" xfId="0" applyFont="1" applyBorder="1" applyAlignment="1">
      <alignment horizontal="center" vertical="center"/>
    </xf>
    <xf numFmtId="0" fontId="6" fillId="0" borderId="16" xfId="0" applyFont="1" applyBorder="1" applyAlignment="1">
      <alignment horizontal="center" vertical="center"/>
    </xf>
    <xf numFmtId="0" fontId="7" fillId="0" borderId="0" xfId="0" applyFont="1" applyAlignment="1">
      <alignment horizontal="center" vertical="center"/>
    </xf>
    <xf numFmtId="0" fontId="6" fillId="0" borderId="17" xfId="0" applyFont="1" applyBorder="1" applyAlignment="1">
      <alignment horizontal="center" vertical="center"/>
    </xf>
    <xf numFmtId="0" fontId="52" fillId="27" borderId="4" xfId="6" applyFont="1" applyFill="1" applyBorder="1" applyAlignment="1">
      <alignment horizontal="center" vertical="center" wrapText="1"/>
    </xf>
    <xf numFmtId="0" fontId="52" fillId="27" borderId="16" xfId="6" applyFont="1" applyFill="1" applyBorder="1" applyAlignment="1">
      <alignment horizontal="center" vertical="center" wrapText="1"/>
    </xf>
    <xf numFmtId="0" fontId="52" fillId="27" borderId="6" xfId="6" applyFont="1" applyFill="1" applyBorder="1" applyAlignment="1">
      <alignment horizontal="center" vertical="center" wrapText="1"/>
    </xf>
    <xf numFmtId="0" fontId="52" fillId="27" borderId="15" xfId="6" applyFont="1" applyFill="1" applyBorder="1" applyAlignment="1">
      <alignment horizontal="center" vertical="center" wrapText="1"/>
    </xf>
    <xf numFmtId="0" fontId="52" fillId="27" borderId="13" xfId="6" applyFont="1" applyFill="1" applyBorder="1" applyAlignment="1">
      <alignment horizontal="center" vertical="center" wrapText="1"/>
    </xf>
    <xf numFmtId="0" fontId="52" fillId="27" borderId="0" xfId="6" applyFont="1" applyFill="1" applyAlignment="1">
      <alignment horizontal="center" vertical="center" wrapText="1"/>
    </xf>
    <xf numFmtId="0" fontId="52" fillId="27" borderId="15" xfId="6" applyFont="1" applyFill="1" applyBorder="1" applyAlignment="1">
      <alignment horizontal="center" vertical="center"/>
    </xf>
    <xf numFmtId="0" fontId="52" fillId="27" borderId="4" xfId="6" applyFont="1" applyFill="1" applyBorder="1" applyAlignment="1">
      <alignment horizontal="center" vertical="center"/>
    </xf>
    <xf numFmtId="0" fontId="52" fillId="27" borderId="16" xfId="6" applyFont="1" applyFill="1" applyBorder="1" applyAlignment="1">
      <alignment horizontal="center" vertical="center"/>
    </xf>
    <xf numFmtId="0" fontId="52" fillId="27" borderId="6" xfId="6" applyFont="1" applyFill="1" applyBorder="1" applyAlignment="1">
      <alignment horizontal="center" vertical="center"/>
    </xf>
    <xf numFmtId="0" fontId="52" fillId="27" borderId="14" xfId="6" applyFont="1" applyFill="1" applyBorder="1" applyAlignment="1">
      <alignment horizontal="center" vertical="center" wrapText="1"/>
    </xf>
    <xf numFmtId="49" fontId="33" fillId="0" borderId="26" xfId="6" applyNumberFormat="1" applyFont="1" applyBorder="1" applyAlignment="1">
      <alignment horizontal="center" vertical="center"/>
    </xf>
    <xf numFmtId="49" fontId="33" fillId="0" borderId="6" xfId="6" applyNumberFormat="1" applyFont="1" applyBorder="1" applyAlignment="1">
      <alignment horizontal="center" vertical="center"/>
    </xf>
    <xf numFmtId="49" fontId="30" fillId="0" borderId="26" xfId="6" applyNumberFormat="1" applyBorder="1" applyAlignment="1">
      <alignment horizontal="center" vertical="center" wrapText="1"/>
    </xf>
    <xf numFmtId="0" fontId="30" fillId="0" borderId="6" xfId="6" applyBorder="1" applyAlignment="1">
      <alignment horizontal="center" vertical="center" wrapText="1"/>
    </xf>
    <xf numFmtId="49" fontId="30" fillId="0" borderId="2" xfId="6" applyNumberFormat="1" applyBorder="1" applyAlignment="1">
      <alignment vertical="center"/>
    </xf>
    <xf numFmtId="0" fontId="30" fillId="0" borderId="2" xfId="6" applyBorder="1" applyAlignment="1">
      <alignment vertical="center"/>
    </xf>
    <xf numFmtId="0" fontId="40" fillId="0" borderId="7" xfId="1" applyFont="1" applyBorder="1" applyAlignment="1">
      <alignment horizontal="center" vertical="center" wrapText="1"/>
    </xf>
    <xf numFmtId="0" fontId="40" fillId="0" borderId="9" xfId="1" applyFont="1" applyBorder="1" applyAlignment="1">
      <alignment horizontal="center" vertical="center" wrapText="1"/>
    </xf>
    <xf numFmtId="0" fontId="54" fillId="30" borderId="0" xfId="8" applyFont="1" applyFill="1" applyAlignment="1">
      <alignment horizontal="left" wrapText="1"/>
    </xf>
    <xf numFmtId="0" fontId="49" fillId="0" borderId="27" xfId="8" applyFont="1" applyBorder="1" applyAlignment="1">
      <alignment horizontal="left" vertical="top" wrapText="1" shrinkToFit="1"/>
    </xf>
    <xf numFmtId="0" fontId="49" fillId="0" borderId="28" xfId="8" applyFont="1" applyBorder="1" applyAlignment="1">
      <alignment horizontal="left" vertical="top" shrinkToFit="1"/>
    </xf>
    <xf numFmtId="0" fontId="49" fillId="0" borderId="32" xfId="8" applyFont="1" applyBorder="1" applyAlignment="1">
      <alignment horizontal="left" vertical="top" shrinkToFit="1"/>
    </xf>
    <xf numFmtId="0" fontId="49" fillId="0" borderId="33" xfId="8" applyFont="1" applyBorder="1" applyAlignment="1">
      <alignment horizontal="left" vertical="top" shrinkToFit="1"/>
    </xf>
    <xf numFmtId="0" fontId="48" fillId="30" borderId="9" xfId="8" applyFont="1" applyFill="1" applyBorder="1" applyAlignment="1">
      <alignment horizontal="center" vertical="center"/>
    </xf>
    <xf numFmtId="0" fontId="48" fillId="30" borderId="2" xfId="8" applyFont="1" applyFill="1" applyBorder="1" applyAlignment="1">
      <alignment horizontal="center" vertical="center"/>
    </xf>
    <xf numFmtId="0" fontId="47" fillId="30" borderId="0" xfId="8" applyFont="1" applyFill="1" applyAlignment="1">
      <alignment horizontal="center" vertical="center" wrapText="1"/>
    </xf>
  </cellXfs>
  <cellStyles count="9">
    <cellStyle name="桁区切り" xfId="5" builtinId="6"/>
    <cellStyle name="標準" xfId="0" builtinId="0"/>
    <cellStyle name="標準 2" xfId="1" xr:uid="{00000000-0005-0000-0000-000001000000}"/>
    <cellStyle name="標準 2 2" xfId="2" xr:uid="{00000000-0005-0000-0000-000002000000}"/>
    <cellStyle name="標準 2 3" xfId="6" xr:uid="{0C990E25-9D1F-4BD6-8129-4C4519D169F1}"/>
    <cellStyle name="標準 3" xfId="3" xr:uid="{00000000-0005-0000-0000-000003000000}"/>
    <cellStyle name="標準 3 2" xfId="8" xr:uid="{A9A98495-3D50-4423-855F-09899EA41A3D}"/>
    <cellStyle name="標準 4" xfId="4" xr:uid="{D27B9891-9DA9-4230-A25C-5A5CED667948}"/>
    <cellStyle name="標準_01 建築物用途分類正規コード表（案）" xfId="7" xr:uid="{18ACF626-CCDF-4E94-8CBE-39BDC680E20E}"/>
  </cellStyles>
  <dxfs count="53">
    <dxf>
      <fill>
        <patternFill>
          <bgColor theme="0" tint="-0.499984740745262"/>
        </patternFill>
      </fill>
    </dxf>
    <dxf>
      <fill>
        <patternFill>
          <bgColor theme="6" tint="0.39994506668294322"/>
        </patternFill>
      </fill>
    </dxf>
    <dxf>
      <fill>
        <patternFill>
          <bgColor theme="0" tint="-0.34998626667073579"/>
        </patternFill>
      </fill>
    </dxf>
    <dxf>
      <fill>
        <patternFill>
          <bgColor rgb="FFFF66FF"/>
        </patternFill>
      </fill>
    </dxf>
    <dxf>
      <fill>
        <patternFill>
          <bgColor rgb="FFFF9999"/>
        </patternFill>
      </fill>
    </dxf>
    <dxf>
      <fill>
        <patternFill>
          <bgColor rgb="FFFFC000"/>
        </patternFill>
      </fill>
    </dxf>
    <dxf>
      <fill>
        <patternFill>
          <bgColor rgb="FF7030A0"/>
        </patternFill>
      </fill>
    </dxf>
    <dxf>
      <fill>
        <patternFill>
          <bgColor rgb="FFFF9999"/>
        </patternFill>
      </fill>
    </dxf>
    <dxf>
      <fill>
        <patternFill>
          <bgColor rgb="FFFFC00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548235"/>
      <color rgb="FFFF00FF"/>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9</xdr:col>
          <xdr:colOff>184150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215900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microsoft.com/office/2006/relationships/xlExternalLinkPath/xlPathMissing" Target="http://invalid.uri" TargetMode="External"/><Relationship Id="rId1" Type="http://schemas.microsoft.com/office/2006/relationships/xlExternalLinkPath/xlPathMissing" Target="http://invalid.uri"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集計設定"/>
      <sheetName val="ﾚｲｱｳﾄ(1)"/>
      <sheetName val="ﾚｲｱｳﾄ(2)"/>
      <sheetName val="ﾚｲｱｳﾄ(3)"/>
      <sheetName val="符号表"/>
      <sheetName val="使い方"/>
      <sheetName val="レイアウト作成"/>
      <sheetName val="入力シート"/>
      <sheetName val="市町村コード"/>
      <sheetName val="主要用途（大分類）入力用"/>
      <sheetName val="建築物の用途区分　入力用"/>
      <sheetName val="主要用途（大分類）"/>
      <sheetName val="建築物の用途区分"/>
      <sheetName val="エラー22シート"/>
      <sheetName val="用途の分類（用途区分）対応表"/>
      <sheetName val="20241225チェック項目"/>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activeCell="M12" sqref="M12:P13"/>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443" t="s">
        <v>0</v>
      </c>
      <c r="B1" s="443"/>
      <c r="C1" s="443"/>
      <c r="D1" s="443"/>
      <c r="E1" s="443"/>
      <c r="F1" s="443"/>
      <c r="G1" s="443"/>
      <c r="H1" s="443"/>
      <c r="I1" s="443"/>
      <c r="J1" s="443"/>
      <c r="K1" s="443"/>
      <c r="L1" s="443"/>
      <c r="M1" s="443"/>
    </row>
    <row r="2" spans="1:39">
      <c r="A2" s="443"/>
      <c r="B2" s="443"/>
      <c r="C2" s="443"/>
      <c r="D2" s="443"/>
      <c r="E2" s="443"/>
      <c r="F2" s="443"/>
      <c r="G2" s="443"/>
      <c r="H2" s="443"/>
      <c r="I2" s="443"/>
      <c r="J2" s="443"/>
      <c r="K2" s="443"/>
      <c r="L2" s="443"/>
      <c r="M2" s="443"/>
    </row>
    <row r="4" spans="1:39" ht="8.15" customHeight="1">
      <c r="A4" s="443" t="s">
        <v>1</v>
      </c>
      <c r="B4" s="443"/>
      <c r="C4" s="443"/>
      <c r="D4" s="443"/>
      <c r="E4" s="443"/>
      <c r="F4" s="443"/>
      <c r="G4" s="443"/>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3"/>
      <c r="AI4" s="443"/>
      <c r="AJ4" s="443"/>
      <c r="AK4" s="208"/>
      <c r="AL4" s="208"/>
      <c r="AM4" s="208"/>
    </row>
    <row r="5" spans="1:39" ht="8.15" customHeight="1">
      <c r="A5" s="443"/>
      <c r="B5" s="443"/>
      <c r="C5" s="443"/>
      <c r="D5" s="443"/>
      <c r="E5" s="443"/>
      <c r="F5" s="443"/>
      <c r="G5" s="443"/>
      <c r="H5" s="443"/>
      <c r="I5" s="443"/>
      <c r="J5" s="443"/>
      <c r="K5" s="443"/>
      <c r="L5" s="443"/>
      <c r="M5" s="443"/>
      <c r="N5" s="443"/>
      <c r="O5" s="443"/>
      <c r="P5" s="443"/>
      <c r="Q5" s="443"/>
      <c r="R5" s="443"/>
      <c r="S5" s="443"/>
      <c r="T5" s="443"/>
      <c r="U5" s="443"/>
      <c r="V5" s="443"/>
      <c r="W5" s="443"/>
      <c r="X5" s="443"/>
      <c r="Y5" s="443"/>
      <c r="Z5" s="443"/>
      <c r="AA5" s="443"/>
      <c r="AB5" s="443"/>
      <c r="AC5" s="443"/>
      <c r="AD5" s="443"/>
      <c r="AE5" s="443"/>
      <c r="AF5" s="443"/>
      <c r="AG5" s="443"/>
      <c r="AH5" s="443"/>
      <c r="AI5" s="443"/>
      <c r="AJ5" s="443"/>
      <c r="AK5" s="208"/>
      <c r="AL5" s="208"/>
      <c r="AM5" s="208"/>
    </row>
    <row r="6" spans="1:39" ht="8.15" customHeight="1">
      <c r="A6" s="443" t="s">
        <v>2296</v>
      </c>
      <c r="B6" s="443"/>
      <c r="C6" s="443"/>
      <c r="D6" s="443"/>
      <c r="E6" s="443"/>
      <c r="F6" s="443"/>
      <c r="G6" s="443"/>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208"/>
      <c r="AL6" s="208"/>
      <c r="AM6" s="208"/>
    </row>
    <row r="7" spans="1:39" ht="8.15" customHeight="1">
      <c r="A7" s="443"/>
      <c r="B7" s="443"/>
      <c r="C7" s="443"/>
      <c r="D7" s="443"/>
      <c r="E7" s="443"/>
      <c r="F7" s="443"/>
      <c r="G7" s="443"/>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208"/>
      <c r="AL7" s="208"/>
      <c r="AM7" s="208"/>
    </row>
    <row r="8" spans="1:39" ht="8.15" customHeight="1">
      <c r="A8" s="443" t="s">
        <v>2</v>
      </c>
      <c r="B8" s="443"/>
      <c r="C8" s="443"/>
      <c r="D8" s="443"/>
      <c r="E8" s="443"/>
      <c r="F8" s="443"/>
      <c r="G8" s="443"/>
      <c r="H8" s="443"/>
      <c r="I8" s="443"/>
      <c r="J8" s="443"/>
      <c r="K8" s="443"/>
      <c r="L8" s="443"/>
      <c r="M8" s="443"/>
      <c r="N8" s="443"/>
      <c r="O8" s="443"/>
      <c r="P8" s="443"/>
      <c r="Q8" s="443"/>
      <c r="R8" s="443"/>
      <c r="S8" s="443"/>
      <c r="T8" s="443"/>
      <c r="U8" s="443"/>
      <c r="V8" s="443"/>
      <c r="W8" s="443"/>
      <c r="X8" s="443"/>
      <c r="Y8" s="443"/>
      <c r="Z8" s="443"/>
      <c r="AA8" s="443"/>
      <c r="AB8" s="443"/>
      <c r="AC8" s="443"/>
      <c r="AD8" s="443"/>
      <c r="AE8" s="443"/>
      <c r="AF8" s="443"/>
      <c r="AG8" s="443"/>
      <c r="AH8" s="443"/>
      <c r="AI8" s="443"/>
      <c r="AJ8" s="443"/>
      <c r="AK8" s="208"/>
      <c r="AL8" s="208"/>
      <c r="AM8" s="208"/>
    </row>
    <row r="9" spans="1:39" ht="8.15" customHeight="1">
      <c r="A9" s="443"/>
      <c r="B9" s="443"/>
      <c r="C9" s="443"/>
      <c r="D9" s="443"/>
      <c r="E9" s="443"/>
      <c r="F9" s="443"/>
      <c r="G9" s="443"/>
      <c r="H9" s="443"/>
      <c r="I9" s="443"/>
      <c r="J9" s="443"/>
      <c r="K9" s="443"/>
      <c r="L9" s="443"/>
      <c r="M9" s="443"/>
      <c r="N9" s="443"/>
      <c r="O9" s="443"/>
      <c r="P9" s="443"/>
      <c r="Q9" s="443"/>
      <c r="R9" s="443"/>
      <c r="S9" s="443"/>
      <c r="T9" s="443"/>
      <c r="U9" s="443"/>
      <c r="V9" s="443"/>
      <c r="W9" s="443"/>
      <c r="X9" s="443"/>
      <c r="Y9" s="443"/>
      <c r="Z9" s="443"/>
      <c r="AA9" s="443"/>
      <c r="AB9" s="443"/>
      <c r="AC9" s="443"/>
      <c r="AD9" s="443"/>
      <c r="AE9" s="443"/>
      <c r="AF9" s="443"/>
      <c r="AG9" s="443"/>
      <c r="AH9" s="443"/>
      <c r="AI9" s="443"/>
      <c r="AJ9" s="443"/>
      <c r="AK9" s="208"/>
      <c r="AL9" s="208"/>
      <c r="AM9" s="208"/>
    </row>
    <row r="10" spans="1:39">
      <c r="Y10" s="446"/>
      <c r="Z10" s="446"/>
      <c r="AA10" s="446"/>
      <c r="AB10" s="446"/>
      <c r="AC10" s="443" t="s">
        <v>5</v>
      </c>
      <c r="AD10" s="446"/>
      <c r="AE10" s="446"/>
      <c r="AF10" s="443" t="s">
        <v>4</v>
      </c>
      <c r="AG10" s="446"/>
      <c r="AH10" s="446"/>
      <c r="AI10" s="443" t="s">
        <v>3</v>
      </c>
    </row>
    <row r="11" spans="1:39">
      <c r="Y11" s="447"/>
      <c r="Z11" s="447"/>
      <c r="AA11" s="447"/>
      <c r="AB11" s="447"/>
      <c r="AC11" s="443"/>
      <c r="AD11" s="447"/>
      <c r="AE11" s="447"/>
      <c r="AF11" s="443"/>
      <c r="AG11" s="447"/>
      <c r="AH11" s="447"/>
      <c r="AI11" s="443"/>
    </row>
    <row r="12" spans="1:39">
      <c r="A12" s="444"/>
      <c r="B12" s="444"/>
      <c r="C12" s="444"/>
      <c r="D12" s="444"/>
      <c r="E12" s="444"/>
      <c r="F12" s="444"/>
      <c r="G12" s="444"/>
      <c r="H12" s="444"/>
      <c r="I12" s="444"/>
      <c r="J12" s="444"/>
      <c r="K12" s="444"/>
      <c r="L12" s="444"/>
      <c r="M12" s="443" t="s">
        <v>6</v>
      </c>
      <c r="N12" s="443"/>
      <c r="O12" s="443"/>
      <c r="P12" s="443"/>
    </row>
    <row r="13" spans="1:39">
      <c r="A13" s="445"/>
      <c r="B13" s="445"/>
      <c r="C13" s="445"/>
      <c r="D13" s="445"/>
      <c r="E13" s="445"/>
      <c r="F13" s="445"/>
      <c r="G13" s="445"/>
      <c r="H13" s="445"/>
      <c r="I13" s="445"/>
      <c r="J13" s="445"/>
      <c r="K13" s="445"/>
      <c r="L13" s="445"/>
      <c r="M13" s="443"/>
      <c r="N13" s="443"/>
      <c r="O13" s="443"/>
      <c r="P13" s="443"/>
    </row>
    <row r="14" spans="1:39" ht="3.75" customHeight="1">
      <c r="D14" s="425"/>
      <c r="E14" s="425"/>
      <c r="F14" s="425"/>
      <c r="G14" s="425"/>
      <c r="H14" s="425"/>
    </row>
    <row r="15" spans="1:39" ht="18" customHeight="1">
      <c r="A15" s="423" t="s">
        <v>7</v>
      </c>
      <c r="B15" s="338"/>
      <c r="C15" s="338"/>
      <c r="D15" s="338"/>
      <c r="E15" s="338"/>
      <c r="F15" s="338"/>
      <c r="G15" s="338"/>
      <c r="H15" s="338"/>
      <c r="I15" s="338"/>
      <c r="J15" s="338"/>
      <c r="K15" s="338"/>
      <c r="L15" s="338"/>
      <c r="M15" s="338"/>
      <c r="N15" s="3"/>
      <c r="O15" s="3"/>
      <c r="P15" s="3"/>
      <c r="Q15" s="3"/>
      <c r="R15" s="3"/>
      <c r="S15" s="3"/>
      <c r="T15" s="3"/>
      <c r="U15" s="3"/>
      <c r="V15" s="3"/>
      <c r="W15" s="3"/>
      <c r="X15" s="3"/>
      <c r="Y15" s="3"/>
      <c r="Z15" s="3"/>
      <c r="AA15" s="3"/>
      <c r="AB15" s="3"/>
      <c r="AC15" s="3"/>
      <c r="AD15" s="3"/>
      <c r="AE15" s="3"/>
      <c r="AF15" s="3"/>
      <c r="AG15" s="3"/>
      <c r="AH15" s="3"/>
      <c r="AI15" s="3"/>
      <c r="AJ15" s="3"/>
      <c r="AK15" s="3"/>
      <c r="AL15" s="147"/>
      <c r="AM15" s="4"/>
    </row>
    <row r="16" spans="1:39" ht="20.149999999999999" customHeight="1">
      <c r="A16" s="148"/>
      <c r="B16" s="4"/>
      <c r="C16" s="4"/>
      <c r="D16" s="376" t="s">
        <v>8</v>
      </c>
      <c r="E16" s="376"/>
      <c r="F16" s="376"/>
      <c r="G16" s="376"/>
      <c r="H16" s="376"/>
      <c r="I16" s="351"/>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3"/>
      <c r="AK16" s="4"/>
      <c r="AL16" s="149"/>
      <c r="AM16" s="4"/>
    </row>
    <row r="17" spans="1:39" ht="20.149999999999999" customHeight="1">
      <c r="A17" s="148"/>
      <c r="B17" s="4"/>
      <c r="C17" s="4"/>
      <c r="D17" s="376" t="s">
        <v>9</v>
      </c>
      <c r="E17" s="376"/>
      <c r="F17" s="376"/>
      <c r="G17" s="376"/>
      <c r="H17" s="376"/>
      <c r="I17" s="357"/>
      <c r="J17" s="358"/>
      <c r="K17" s="358"/>
      <c r="L17" s="358"/>
      <c r="M17" s="358"/>
      <c r="N17" s="183" t="s">
        <v>2233</v>
      </c>
      <c r="O17" s="358"/>
      <c r="P17" s="358"/>
      <c r="Q17" s="358"/>
      <c r="R17" s="358"/>
      <c r="S17" s="358"/>
      <c r="T17" s="359"/>
      <c r="U17" s="143"/>
      <c r="V17" s="143"/>
      <c r="W17" s="143"/>
      <c r="X17" s="143"/>
      <c r="Y17" s="143"/>
      <c r="Z17" s="143"/>
      <c r="AA17" s="143"/>
      <c r="AB17" s="143"/>
      <c r="AC17" s="143"/>
      <c r="AD17" s="143"/>
      <c r="AE17" s="143"/>
      <c r="AF17" s="143"/>
      <c r="AG17" s="143"/>
      <c r="AH17" s="4"/>
      <c r="AI17" s="4"/>
      <c r="AJ17" s="4"/>
      <c r="AK17" s="4"/>
      <c r="AL17" s="149"/>
      <c r="AM17" s="4"/>
    </row>
    <row r="18" spans="1:39" ht="20.149999999999999" customHeight="1">
      <c r="A18" s="148"/>
      <c r="B18" s="4"/>
      <c r="C18" s="4"/>
      <c r="D18" s="376" t="s">
        <v>10</v>
      </c>
      <c r="E18" s="376"/>
      <c r="F18" s="376"/>
      <c r="G18" s="376"/>
      <c r="H18" s="376"/>
      <c r="I18" s="351"/>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3"/>
      <c r="AK18" s="4"/>
      <c r="AL18" s="149"/>
      <c r="AM18" s="4"/>
    </row>
    <row r="19" spans="1:39" ht="20.149999999999999" customHeight="1">
      <c r="A19" s="148"/>
      <c r="B19" s="4"/>
      <c r="C19" s="4"/>
      <c r="D19" s="376" t="s">
        <v>11</v>
      </c>
      <c r="E19" s="376"/>
      <c r="F19" s="376"/>
      <c r="G19" s="376"/>
      <c r="H19" s="376"/>
      <c r="I19" s="433"/>
      <c r="J19" s="434"/>
      <c r="K19" s="434"/>
      <c r="L19" s="434"/>
      <c r="M19" s="434"/>
      <c r="N19" s="206" t="s">
        <v>2232</v>
      </c>
      <c r="O19" s="435"/>
      <c r="P19" s="435"/>
      <c r="Q19" s="435"/>
      <c r="R19" s="435"/>
      <c r="S19" s="435"/>
      <c r="T19" s="206" t="s">
        <v>2233</v>
      </c>
      <c r="U19" s="435"/>
      <c r="V19" s="435"/>
      <c r="W19" s="435"/>
      <c r="X19" s="435"/>
      <c r="Y19" s="435"/>
      <c r="Z19" s="436"/>
      <c r="AA19" s="143"/>
      <c r="AB19" s="143"/>
      <c r="AC19" s="143"/>
      <c r="AD19" s="143"/>
      <c r="AE19" s="143"/>
      <c r="AF19" s="143"/>
      <c r="AG19" s="143"/>
      <c r="AH19" s="4"/>
      <c r="AI19" s="4"/>
      <c r="AJ19" s="4"/>
      <c r="AK19" s="4"/>
      <c r="AL19" s="149"/>
      <c r="AM19" s="4"/>
    </row>
    <row r="20" spans="1:39" ht="3.75" customHeight="1">
      <c r="A20" s="148"/>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49"/>
      <c r="AM20" s="4"/>
    </row>
    <row r="21" spans="1:39" ht="18" customHeight="1">
      <c r="A21" s="148" t="s">
        <v>2455</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49"/>
      <c r="AM21" s="4"/>
    </row>
    <row r="22" spans="1:39" ht="20.149999999999999" customHeight="1">
      <c r="A22" s="148"/>
      <c r="B22" s="4"/>
      <c r="C22" s="4"/>
      <c r="D22" s="376" t="s">
        <v>8</v>
      </c>
      <c r="E22" s="376"/>
      <c r="F22" s="376"/>
      <c r="G22" s="376"/>
      <c r="H22" s="376"/>
      <c r="I22" s="351"/>
      <c r="J22" s="352"/>
      <c r="K22" s="352"/>
      <c r="L22" s="352"/>
      <c r="M22" s="352"/>
      <c r="N22" s="352"/>
      <c r="O22" s="352"/>
      <c r="P22" s="352"/>
      <c r="Q22" s="352"/>
      <c r="R22" s="352"/>
      <c r="S22" s="352"/>
      <c r="T22" s="352"/>
      <c r="U22" s="352"/>
      <c r="V22" s="352"/>
      <c r="W22" s="352"/>
      <c r="X22" s="352"/>
      <c r="Y22" s="352"/>
      <c r="Z22" s="352"/>
      <c r="AA22" s="352"/>
      <c r="AB22" s="352"/>
      <c r="AC22" s="352"/>
      <c r="AD22" s="352"/>
      <c r="AE22" s="352"/>
      <c r="AF22" s="352"/>
      <c r="AG22" s="352"/>
      <c r="AH22" s="352"/>
      <c r="AI22" s="352"/>
      <c r="AJ22" s="353"/>
      <c r="AK22" s="4"/>
      <c r="AL22" s="149"/>
      <c r="AM22" s="4"/>
    </row>
    <row r="23" spans="1:39" ht="20.149999999999999" customHeight="1">
      <c r="A23" s="148"/>
      <c r="B23" s="4"/>
      <c r="C23" s="4"/>
      <c r="D23" s="360" t="s">
        <v>2234</v>
      </c>
      <c r="E23" s="347"/>
      <c r="F23" s="347"/>
      <c r="G23" s="347"/>
      <c r="H23" s="347"/>
      <c r="I23" s="366"/>
      <c r="J23" s="366"/>
      <c r="K23" s="366"/>
      <c r="L23" s="366"/>
      <c r="M23" s="366"/>
      <c r="N23" s="366"/>
      <c r="O23" s="440"/>
      <c r="P23" s="351"/>
      <c r="Q23" s="352"/>
      <c r="R23" s="352"/>
      <c r="S23" s="352"/>
      <c r="T23" s="352"/>
      <c r="U23" s="352"/>
      <c r="V23" s="352"/>
      <c r="W23" s="352"/>
      <c r="X23" s="352"/>
      <c r="Y23" s="352"/>
      <c r="Z23" s="352"/>
      <c r="AA23" s="352"/>
      <c r="AB23" s="352"/>
      <c r="AC23" s="352"/>
      <c r="AD23" s="352"/>
      <c r="AE23" s="352"/>
      <c r="AF23" s="352"/>
      <c r="AG23" s="352"/>
      <c r="AH23" s="352"/>
      <c r="AI23" s="352"/>
      <c r="AJ23" s="353"/>
      <c r="AK23" s="4"/>
      <c r="AL23" s="149"/>
      <c r="AM23" s="4"/>
    </row>
    <row r="24" spans="1:39" ht="20.149999999999999" customHeight="1">
      <c r="A24" s="148"/>
      <c r="B24" s="4"/>
      <c r="C24" s="4"/>
      <c r="D24" s="376" t="s">
        <v>2235</v>
      </c>
      <c r="E24" s="376"/>
      <c r="F24" s="376"/>
      <c r="G24" s="376"/>
      <c r="H24" s="376"/>
      <c r="I24" s="357"/>
      <c r="J24" s="358"/>
      <c r="K24" s="358"/>
      <c r="L24" s="358"/>
      <c r="M24" s="358"/>
      <c r="N24" s="183" t="s">
        <v>2233</v>
      </c>
      <c r="O24" s="358"/>
      <c r="P24" s="358"/>
      <c r="Q24" s="358"/>
      <c r="R24" s="358"/>
      <c r="S24" s="358"/>
      <c r="T24" s="359"/>
      <c r="U24" s="143"/>
      <c r="V24" s="143"/>
      <c r="W24" s="143"/>
      <c r="X24" s="143"/>
      <c r="Y24" s="143"/>
      <c r="Z24" s="143"/>
      <c r="AA24" s="143"/>
      <c r="AB24" s="143"/>
      <c r="AC24" s="143"/>
      <c r="AD24" s="143"/>
      <c r="AE24" s="143"/>
      <c r="AF24" s="143"/>
      <c r="AG24" s="143"/>
      <c r="AH24" s="4"/>
      <c r="AI24" s="4"/>
      <c r="AJ24" s="4"/>
      <c r="AK24" s="4"/>
      <c r="AL24" s="149"/>
      <c r="AM24" s="4"/>
    </row>
    <row r="25" spans="1:39" ht="20.149999999999999" customHeight="1">
      <c r="A25" s="148"/>
      <c r="B25" s="4"/>
      <c r="C25" s="4"/>
      <c r="D25" s="376" t="s">
        <v>2236</v>
      </c>
      <c r="E25" s="376"/>
      <c r="F25" s="376"/>
      <c r="G25" s="376"/>
      <c r="H25" s="376"/>
      <c r="I25" s="351"/>
      <c r="J25" s="352"/>
      <c r="K25" s="352"/>
      <c r="L25" s="352"/>
      <c r="M25" s="352"/>
      <c r="N25" s="352"/>
      <c r="O25" s="352"/>
      <c r="P25" s="352"/>
      <c r="Q25" s="352"/>
      <c r="R25" s="352"/>
      <c r="S25" s="352"/>
      <c r="T25" s="352"/>
      <c r="U25" s="352"/>
      <c r="V25" s="352"/>
      <c r="W25" s="352"/>
      <c r="X25" s="352"/>
      <c r="Y25" s="352"/>
      <c r="Z25" s="352"/>
      <c r="AA25" s="352"/>
      <c r="AB25" s="352"/>
      <c r="AC25" s="352"/>
      <c r="AD25" s="352"/>
      <c r="AE25" s="352"/>
      <c r="AF25" s="352"/>
      <c r="AG25" s="352"/>
      <c r="AH25" s="352"/>
      <c r="AI25" s="352"/>
      <c r="AJ25" s="353"/>
      <c r="AK25" s="4"/>
      <c r="AL25" s="149"/>
      <c r="AM25" s="4"/>
    </row>
    <row r="26" spans="1:39" ht="20" customHeight="1">
      <c r="A26" s="148"/>
      <c r="B26" s="4"/>
      <c r="C26" s="4"/>
      <c r="D26" s="376" t="s">
        <v>11</v>
      </c>
      <c r="E26" s="376"/>
      <c r="F26" s="376"/>
      <c r="G26" s="376"/>
      <c r="H26" s="376"/>
      <c r="I26" s="433"/>
      <c r="J26" s="434"/>
      <c r="K26" s="434"/>
      <c r="L26" s="434"/>
      <c r="M26" s="434"/>
      <c r="N26" s="206" t="s">
        <v>2232</v>
      </c>
      <c r="O26" s="435"/>
      <c r="P26" s="435"/>
      <c r="Q26" s="435"/>
      <c r="R26" s="435"/>
      <c r="S26" s="435"/>
      <c r="T26" s="206" t="s">
        <v>2233</v>
      </c>
      <c r="U26" s="435"/>
      <c r="V26" s="435"/>
      <c r="W26" s="435"/>
      <c r="X26" s="435"/>
      <c r="Y26" s="435"/>
      <c r="Z26" s="436"/>
      <c r="AA26" s="143"/>
      <c r="AB26" s="143"/>
      <c r="AC26" s="143"/>
      <c r="AD26" s="143"/>
      <c r="AE26" s="143"/>
      <c r="AF26" s="143"/>
      <c r="AG26" s="143"/>
      <c r="AH26" s="4"/>
      <c r="AI26" s="4"/>
      <c r="AJ26" s="4"/>
      <c r="AK26" s="4"/>
      <c r="AL26" s="149"/>
      <c r="AM26" s="4"/>
    </row>
    <row r="27" spans="1:39" ht="20" customHeight="1">
      <c r="A27" s="148"/>
      <c r="B27" s="4"/>
      <c r="C27" s="4"/>
      <c r="D27" s="360" t="s">
        <v>2451</v>
      </c>
      <c r="E27" s="347"/>
      <c r="F27" s="347"/>
      <c r="G27" s="347"/>
      <c r="H27" s="347"/>
      <c r="I27" s="347"/>
      <c r="J27" s="347"/>
      <c r="K27" s="390"/>
      <c r="L27" s="346"/>
      <c r="M27" s="346"/>
      <c r="N27" s="346"/>
      <c r="O27" s="346"/>
      <c r="P27" s="346"/>
      <c r="Q27" s="346"/>
      <c r="R27" s="346"/>
      <c r="S27" s="346"/>
      <c r="T27" s="346"/>
      <c r="U27" s="346"/>
      <c r="V27" s="346"/>
      <c r="W27" s="346"/>
      <c r="X27" s="346"/>
      <c r="Y27" s="346"/>
      <c r="Z27" s="346"/>
      <c r="AA27" s="346"/>
      <c r="AB27" s="346"/>
      <c r="AC27" s="346"/>
      <c r="AD27" s="346"/>
      <c r="AE27" s="346"/>
      <c r="AF27" s="346"/>
      <c r="AG27" s="346"/>
      <c r="AH27" s="346"/>
      <c r="AI27" s="346"/>
      <c r="AJ27" s="437"/>
      <c r="AK27" s="4"/>
      <c r="AL27" s="149"/>
      <c r="AM27" s="4"/>
    </row>
    <row r="28" spans="1:39" ht="20" customHeight="1">
      <c r="A28" s="148"/>
      <c r="B28" s="4"/>
      <c r="C28" s="4"/>
      <c r="D28" s="360" t="s">
        <v>2452</v>
      </c>
      <c r="E28" s="347"/>
      <c r="F28" s="347"/>
      <c r="G28" s="347"/>
      <c r="H28" s="347"/>
      <c r="I28" s="347"/>
      <c r="J28" s="361"/>
      <c r="K28" s="433"/>
      <c r="L28" s="434"/>
      <c r="M28" s="434"/>
      <c r="N28" s="434"/>
      <c r="O28" s="434"/>
      <c r="P28" s="206" t="s">
        <v>2232</v>
      </c>
      <c r="Q28" s="434"/>
      <c r="R28" s="434"/>
      <c r="S28" s="434"/>
      <c r="T28" s="434"/>
      <c r="U28" s="434"/>
      <c r="V28" s="206" t="s">
        <v>2233</v>
      </c>
      <c r="W28" s="434"/>
      <c r="X28" s="434"/>
      <c r="Y28" s="434"/>
      <c r="Z28" s="434"/>
      <c r="AA28" s="434"/>
      <c r="AB28" s="438"/>
      <c r="AC28" s="210"/>
      <c r="AD28" s="210"/>
      <c r="AE28" s="210"/>
      <c r="AF28" s="210"/>
      <c r="AG28" s="210"/>
      <c r="AH28" s="210"/>
      <c r="AI28" s="210"/>
      <c r="AJ28" s="210"/>
      <c r="AK28" s="4"/>
      <c r="AL28" s="149"/>
      <c r="AM28" s="4"/>
    </row>
    <row r="29" spans="1:39" ht="3.5" customHeight="1">
      <c r="A29" s="148"/>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49"/>
      <c r="AM29" s="4"/>
    </row>
    <row r="30" spans="1:39" ht="18" customHeight="1">
      <c r="A30" s="148" t="s">
        <v>2456</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49"/>
      <c r="AM30" s="4"/>
    </row>
    <row r="31" spans="1:39" ht="20.149999999999999" customHeight="1">
      <c r="A31" s="148"/>
      <c r="B31" s="4"/>
      <c r="C31" s="4"/>
      <c r="D31" s="376" t="s">
        <v>8</v>
      </c>
      <c r="E31" s="376"/>
      <c r="F31" s="376"/>
      <c r="G31" s="376"/>
      <c r="H31" s="376"/>
      <c r="I31" s="351"/>
      <c r="J31" s="352"/>
      <c r="K31" s="352"/>
      <c r="L31" s="352"/>
      <c r="M31" s="352"/>
      <c r="N31" s="352"/>
      <c r="O31" s="352"/>
      <c r="P31" s="352"/>
      <c r="Q31" s="352"/>
      <c r="R31" s="352"/>
      <c r="S31" s="352"/>
      <c r="T31" s="352"/>
      <c r="U31" s="352"/>
      <c r="V31" s="352"/>
      <c r="W31" s="352"/>
      <c r="X31" s="352"/>
      <c r="Y31" s="352"/>
      <c r="Z31" s="352"/>
      <c r="AA31" s="352"/>
      <c r="AB31" s="352"/>
      <c r="AC31" s="352"/>
      <c r="AD31" s="352"/>
      <c r="AE31" s="352"/>
      <c r="AF31" s="352"/>
      <c r="AG31" s="352"/>
      <c r="AH31" s="352"/>
      <c r="AI31" s="352"/>
      <c r="AJ31" s="353"/>
      <c r="AK31" s="4"/>
      <c r="AL31" s="149"/>
      <c r="AM31" s="4"/>
    </row>
    <row r="32" spans="1:39" ht="20.149999999999999" customHeight="1">
      <c r="A32" s="148"/>
      <c r="B32" s="4"/>
      <c r="C32" s="4"/>
      <c r="D32" s="360" t="s">
        <v>2237</v>
      </c>
      <c r="E32" s="347"/>
      <c r="F32" s="347"/>
      <c r="G32" s="347"/>
      <c r="H32" s="347"/>
      <c r="I32" s="347"/>
      <c r="J32" s="347"/>
      <c r="K32" s="347"/>
      <c r="L32" s="347"/>
      <c r="M32" s="347"/>
      <c r="N32" s="347"/>
      <c r="O32" s="361"/>
      <c r="P32" s="351"/>
      <c r="Q32" s="352"/>
      <c r="R32" s="352"/>
      <c r="S32" s="352"/>
      <c r="T32" s="352"/>
      <c r="U32" s="352"/>
      <c r="V32" s="352"/>
      <c r="W32" s="352"/>
      <c r="X32" s="352"/>
      <c r="Y32" s="352"/>
      <c r="Z32" s="352"/>
      <c r="AA32" s="352"/>
      <c r="AB32" s="352"/>
      <c r="AC32" s="352"/>
      <c r="AD32" s="352"/>
      <c r="AE32" s="352"/>
      <c r="AF32" s="352"/>
      <c r="AG32" s="352"/>
      <c r="AH32" s="352"/>
      <c r="AI32" s="352"/>
      <c r="AJ32" s="353"/>
      <c r="AK32" s="4"/>
      <c r="AL32" s="149"/>
      <c r="AM32" s="4"/>
    </row>
    <row r="33" spans="1:39" ht="20.149999999999999" customHeight="1">
      <c r="A33" s="148"/>
      <c r="B33" s="4"/>
      <c r="C33" s="4"/>
      <c r="D33" s="376" t="s">
        <v>9</v>
      </c>
      <c r="E33" s="376"/>
      <c r="F33" s="376"/>
      <c r="G33" s="376"/>
      <c r="H33" s="376"/>
      <c r="I33" s="357"/>
      <c r="J33" s="358"/>
      <c r="K33" s="358"/>
      <c r="L33" s="358"/>
      <c r="M33" s="358"/>
      <c r="N33" s="183" t="s">
        <v>2233</v>
      </c>
      <c r="O33" s="358"/>
      <c r="P33" s="358"/>
      <c r="Q33" s="358"/>
      <c r="R33" s="358"/>
      <c r="S33" s="358"/>
      <c r="T33" s="359"/>
      <c r="U33" s="143"/>
      <c r="V33" s="143"/>
      <c r="W33" s="143"/>
      <c r="X33" s="143"/>
      <c r="Y33" s="143"/>
      <c r="Z33" s="143"/>
      <c r="AA33" s="143"/>
      <c r="AB33" s="143"/>
      <c r="AC33" s="143"/>
      <c r="AD33" s="143"/>
      <c r="AE33" s="143"/>
      <c r="AF33" s="143"/>
      <c r="AG33" s="143"/>
      <c r="AH33" s="4"/>
      <c r="AI33" s="4"/>
      <c r="AJ33" s="4"/>
      <c r="AK33" s="4"/>
      <c r="AL33" s="149"/>
      <c r="AM33" s="4"/>
    </row>
    <row r="34" spans="1:39" ht="20.149999999999999" customHeight="1">
      <c r="A34" s="148"/>
      <c r="B34" s="4"/>
      <c r="C34" s="4"/>
      <c r="D34" s="376" t="s">
        <v>2236</v>
      </c>
      <c r="E34" s="376"/>
      <c r="F34" s="376"/>
      <c r="G34" s="376"/>
      <c r="H34" s="376"/>
      <c r="I34" s="351"/>
      <c r="J34" s="352"/>
      <c r="K34" s="352"/>
      <c r="L34" s="352"/>
      <c r="M34" s="352"/>
      <c r="N34" s="352"/>
      <c r="O34" s="352"/>
      <c r="P34" s="352"/>
      <c r="Q34" s="352"/>
      <c r="R34" s="352"/>
      <c r="S34" s="352"/>
      <c r="T34" s="352"/>
      <c r="U34" s="352"/>
      <c r="V34" s="352"/>
      <c r="W34" s="352"/>
      <c r="X34" s="352"/>
      <c r="Y34" s="352"/>
      <c r="Z34" s="352"/>
      <c r="AA34" s="352"/>
      <c r="AB34" s="352"/>
      <c r="AC34" s="352"/>
      <c r="AD34" s="352"/>
      <c r="AE34" s="352"/>
      <c r="AF34" s="352"/>
      <c r="AG34" s="352"/>
      <c r="AH34" s="352"/>
      <c r="AI34" s="352"/>
      <c r="AJ34" s="353"/>
      <c r="AK34" s="4"/>
      <c r="AL34" s="149"/>
      <c r="AM34" s="4"/>
    </row>
    <row r="35" spans="1:39" ht="20.149999999999999" customHeight="1">
      <c r="A35" s="148"/>
      <c r="B35" s="4"/>
      <c r="C35" s="4"/>
      <c r="D35" s="376" t="s">
        <v>11</v>
      </c>
      <c r="E35" s="376"/>
      <c r="F35" s="376"/>
      <c r="G35" s="376"/>
      <c r="H35" s="376"/>
      <c r="I35" s="433"/>
      <c r="J35" s="434"/>
      <c r="K35" s="434"/>
      <c r="L35" s="434"/>
      <c r="M35" s="434"/>
      <c r="N35" s="206" t="s">
        <v>2232</v>
      </c>
      <c r="O35" s="435"/>
      <c r="P35" s="435"/>
      <c r="Q35" s="435"/>
      <c r="R35" s="435"/>
      <c r="S35" s="435"/>
      <c r="T35" s="206" t="s">
        <v>2233</v>
      </c>
      <c r="U35" s="435"/>
      <c r="V35" s="435"/>
      <c r="W35" s="435"/>
      <c r="X35" s="435"/>
      <c r="Y35" s="435"/>
      <c r="Z35" s="436"/>
      <c r="AA35" s="143"/>
      <c r="AB35" s="143"/>
      <c r="AC35" s="143"/>
      <c r="AD35" s="143"/>
      <c r="AE35" s="143"/>
      <c r="AF35" s="143"/>
      <c r="AG35" s="143"/>
      <c r="AH35" s="4"/>
      <c r="AI35" s="4"/>
      <c r="AJ35" s="4"/>
      <c r="AK35" s="4"/>
      <c r="AL35" s="149"/>
      <c r="AM35" s="4"/>
    </row>
    <row r="36" spans="1:39" ht="3.75" customHeight="1">
      <c r="A36" s="148"/>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49"/>
      <c r="AM36" s="4"/>
    </row>
    <row r="37" spans="1:39" ht="18" customHeight="1">
      <c r="A37" s="424" t="s">
        <v>12</v>
      </c>
      <c r="B37" s="425"/>
      <c r="C37" s="425"/>
      <c r="D37" s="425"/>
      <c r="E37" s="425"/>
      <c r="F37" s="425"/>
      <c r="G37" s="425"/>
      <c r="H37" s="425"/>
      <c r="I37" s="425"/>
      <c r="J37" s="425"/>
      <c r="K37" s="425"/>
      <c r="L37" s="425"/>
      <c r="M37" s="425"/>
      <c r="N37" s="4"/>
      <c r="O37" s="4"/>
      <c r="P37" s="4"/>
      <c r="Q37" s="4"/>
      <c r="R37" s="4"/>
      <c r="S37" s="4"/>
      <c r="T37" s="4"/>
      <c r="U37" s="4"/>
      <c r="V37" s="4"/>
      <c r="W37" s="4"/>
      <c r="X37" s="4"/>
      <c r="Y37" s="4"/>
      <c r="Z37" s="4"/>
      <c r="AA37" s="4"/>
      <c r="AB37" s="4"/>
      <c r="AC37" s="4"/>
      <c r="AD37" s="4"/>
      <c r="AE37" s="4"/>
      <c r="AF37" s="4"/>
      <c r="AG37" s="4"/>
      <c r="AH37" s="4"/>
      <c r="AI37" s="4"/>
      <c r="AJ37" s="4"/>
      <c r="AK37" s="4"/>
      <c r="AL37" s="149"/>
      <c r="AM37" s="4"/>
    </row>
    <row r="38" spans="1:39" ht="24.65" customHeight="1">
      <c r="A38" s="148"/>
      <c r="B38" s="4"/>
      <c r="C38" s="149"/>
      <c r="D38" s="360" t="s">
        <v>13</v>
      </c>
      <c r="E38" s="347"/>
      <c r="F38" s="347"/>
      <c r="G38" s="347"/>
      <c r="H38" s="347"/>
      <c r="I38" s="347"/>
      <c r="J38" s="347"/>
      <c r="K38" s="361"/>
      <c r="L38" s="390"/>
      <c r="M38" s="346"/>
      <c r="N38" s="346"/>
      <c r="O38" s="354" t="s">
        <v>16</v>
      </c>
      <c r="P38" s="354"/>
      <c r="Q38" s="356"/>
      <c r="R38" s="356"/>
      <c r="S38" s="356"/>
      <c r="T38" s="356"/>
      <c r="U38" s="356"/>
      <c r="V38" s="356"/>
      <c r="W38" s="356"/>
      <c r="X38" s="356"/>
      <c r="Y38" s="356"/>
      <c r="Z38" s="356"/>
      <c r="AA38" s="356"/>
      <c r="AB38" s="356"/>
      <c r="AC38" s="356"/>
      <c r="AD38" s="354" t="s">
        <v>17</v>
      </c>
      <c r="AE38" s="355"/>
      <c r="AF38" s="4"/>
      <c r="AG38" s="4"/>
      <c r="AH38" s="4"/>
      <c r="AI38" s="4"/>
      <c r="AJ38" s="4"/>
      <c r="AK38" s="4"/>
      <c r="AL38" s="149"/>
      <c r="AM38" s="4"/>
    </row>
    <row r="39" spans="1:39" ht="20.149999999999999" customHeight="1">
      <c r="A39" s="148"/>
      <c r="B39" s="4"/>
      <c r="C39" s="149"/>
      <c r="D39" s="373" t="s">
        <v>14</v>
      </c>
      <c r="E39" s="374"/>
      <c r="F39" s="374"/>
      <c r="G39" s="374"/>
      <c r="H39" s="374"/>
      <c r="I39" s="374"/>
      <c r="J39" s="374"/>
      <c r="K39" s="375"/>
      <c r="L39" s="4"/>
      <c r="M39" s="4"/>
      <c r="N39" s="448"/>
      <c r="O39" s="448"/>
      <c r="P39" s="448"/>
      <c r="Q39" s="448"/>
      <c r="R39" s="4" t="s">
        <v>18</v>
      </c>
      <c r="S39" s="352"/>
      <c r="T39" s="352"/>
      <c r="U39" s="352"/>
      <c r="V39" s="352"/>
      <c r="W39" s="4" t="s">
        <v>4</v>
      </c>
      <c r="X39" s="352"/>
      <c r="Y39" s="352"/>
      <c r="Z39" s="352"/>
      <c r="AA39" s="352"/>
      <c r="AB39" s="4" t="s">
        <v>3</v>
      </c>
      <c r="AC39" s="153"/>
      <c r="AD39" s="153"/>
      <c r="AE39" s="146"/>
      <c r="AF39" s="4"/>
      <c r="AG39" s="4"/>
      <c r="AH39" s="4"/>
      <c r="AI39" s="4"/>
      <c r="AJ39" s="4"/>
      <c r="AK39" s="4"/>
      <c r="AL39" s="149"/>
      <c r="AM39" s="4"/>
    </row>
    <row r="40" spans="1:39" ht="20.149999999999999" customHeight="1">
      <c r="A40" s="148"/>
      <c r="B40" s="4"/>
      <c r="C40" s="149"/>
      <c r="D40" s="360" t="s">
        <v>15</v>
      </c>
      <c r="E40" s="347"/>
      <c r="F40" s="347"/>
      <c r="G40" s="347"/>
      <c r="H40" s="347"/>
      <c r="I40" s="347"/>
      <c r="J40" s="347"/>
      <c r="K40" s="361"/>
      <c r="L40" s="351"/>
      <c r="M40" s="352"/>
      <c r="N40" s="352"/>
      <c r="O40" s="352"/>
      <c r="P40" s="352"/>
      <c r="Q40" s="352"/>
      <c r="R40" s="352"/>
      <c r="S40" s="352"/>
      <c r="T40" s="352"/>
      <c r="U40" s="352"/>
      <c r="V40" s="352"/>
      <c r="W40" s="352"/>
      <c r="X40" s="352"/>
      <c r="Y40" s="352"/>
      <c r="Z40" s="352"/>
      <c r="AA40" s="352"/>
      <c r="AB40" s="352"/>
      <c r="AC40" s="352"/>
      <c r="AD40" s="352"/>
      <c r="AE40" s="353"/>
      <c r="AF40" s="143"/>
      <c r="AG40" s="143"/>
      <c r="AH40" s="4"/>
      <c r="AI40" s="4"/>
      <c r="AJ40" s="4"/>
      <c r="AK40" s="4"/>
      <c r="AL40" s="149"/>
      <c r="AM40" s="4"/>
    </row>
    <row r="41" spans="1:39" ht="3.75" customHeight="1">
      <c r="A41" s="148"/>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49"/>
      <c r="AM41" s="4"/>
    </row>
    <row r="42" spans="1:39" ht="18" customHeight="1">
      <c r="A42" s="424" t="s">
        <v>21</v>
      </c>
      <c r="B42" s="425"/>
      <c r="C42" s="425"/>
      <c r="D42" s="425"/>
      <c r="E42" s="425"/>
      <c r="F42" s="425"/>
      <c r="G42" s="425"/>
      <c r="H42" s="425"/>
      <c r="I42" s="425"/>
      <c r="J42" s="425"/>
      <c r="K42" s="425"/>
      <c r="L42" s="425"/>
      <c r="M42" s="425"/>
      <c r="N42" s="4"/>
      <c r="O42" s="4"/>
      <c r="P42" s="4"/>
      <c r="Q42" s="4"/>
      <c r="R42" s="4"/>
      <c r="S42" s="4"/>
      <c r="T42" s="4"/>
      <c r="U42" s="4"/>
      <c r="V42" s="4"/>
      <c r="W42" s="4"/>
      <c r="X42" s="4"/>
      <c r="Y42" s="4"/>
      <c r="Z42" s="4"/>
      <c r="AA42" s="4"/>
      <c r="AB42" s="4"/>
      <c r="AC42" s="4"/>
      <c r="AD42" s="4"/>
      <c r="AE42" s="4"/>
      <c r="AF42" s="4"/>
      <c r="AG42" s="4"/>
      <c r="AH42" s="4"/>
      <c r="AI42" s="4"/>
      <c r="AJ42" s="4"/>
      <c r="AK42" s="4"/>
      <c r="AL42" s="149"/>
      <c r="AM42" s="4"/>
    </row>
    <row r="43" spans="1:39" ht="20.149999999999999" customHeight="1">
      <c r="A43" s="148"/>
      <c r="B43" s="4"/>
      <c r="C43" s="4"/>
      <c r="D43" s="376" t="s">
        <v>8</v>
      </c>
      <c r="E43" s="376"/>
      <c r="F43" s="376"/>
      <c r="G43" s="376"/>
      <c r="H43" s="376"/>
      <c r="I43" s="351"/>
      <c r="J43" s="352"/>
      <c r="K43" s="352"/>
      <c r="L43" s="352"/>
      <c r="M43" s="352"/>
      <c r="N43" s="352"/>
      <c r="O43" s="352"/>
      <c r="P43" s="352"/>
      <c r="Q43" s="352"/>
      <c r="R43" s="352"/>
      <c r="S43" s="352"/>
      <c r="T43" s="352"/>
      <c r="U43" s="352"/>
      <c r="V43" s="352"/>
      <c r="W43" s="352"/>
      <c r="X43" s="352"/>
      <c r="Y43" s="352"/>
      <c r="Z43" s="352"/>
      <c r="AA43" s="352"/>
      <c r="AB43" s="352"/>
      <c r="AC43" s="352"/>
      <c r="AD43" s="352"/>
      <c r="AE43" s="352"/>
      <c r="AF43" s="352"/>
      <c r="AG43" s="352"/>
      <c r="AH43" s="352"/>
      <c r="AI43" s="352"/>
      <c r="AJ43" s="353"/>
      <c r="AK43" s="4"/>
      <c r="AL43" s="149"/>
      <c r="AM43" s="4"/>
    </row>
    <row r="44" spans="1:39" ht="20.149999999999999" customHeight="1">
      <c r="A44" s="148"/>
      <c r="B44" s="4"/>
      <c r="C44" s="4"/>
      <c r="D44" s="376" t="s">
        <v>2238</v>
      </c>
      <c r="E44" s="376"/>
      <c r="F44" s="376"/>
      <c r="G44" s="376"/>
      <c r="H44" s="376"/>
      <c r="I44" s="351"/>
      <c r="J44" s="352"/>
      <c r="K44" s="352"/>
      <c r="L44" s="352"/>
      <c r="M44" s="352"/>
      <c r="N44" s="352"/>
      <c r="O44" s="352"/>
      <c r="P44" s="352"/>
      <c r="Q44" s="352"/>
      <c r="R44" s="352"/>
      <c r="S44" s="352"/>
      <c r="T44" s="352"/>
      <c r="U44" s="352"/>
      <c r="V44" s="352"/>
      <c r="W44" s="352"/>
      <c r="X44" s="352"/>
      <c r="Y44" s="352"/>
      <c r="Z44" s="352"/>
      <c r="AA44" s="352"/>
      <c r="AB44" s="352"/>
      <c r="AC44" s="352"/>
      <c r="AD44" s="352"/>
      <c r="AE44" s="352"/>
      <c r="AF44" s="352"/>
      <c r="AG44" s="352"/>
      <c r="AH44" s="352"/>
      <c r="AI44" s="352"/>
      <c r="AJ44" s="353"/>
      <c r="AK44" s="4"/>
      <c r="AL44" s="149"/>
      <c r="AM44" s="4"/>
    </row>
    <row r="45" spans="1:39" ht="20.149999999999999" customHeight="1">
      <c r="A45" s="148"/>
      <c r="B45" s="4"/>
      <c r="C45" s="4"/>
      <c r="D45" s="376" t="s">
        <v>9</v>
      </c>
      <c r="E45" s="376"/>
      <c r="F45" s="376"/>
      <c r="G45" s="376"/>
      <c r="H45" s="376"/>
      <c r="I45" s="351"/>
      <c r="J45" s="352"/>
      <c r="K45" s="352"/>
      <c r="L45" s="352"/>
      <c r="M45" s="352"/>
      <c r="N45" s="183" t="s">
        <v>2233</v>
      </c>
      <c r="O45" s="352"/>
      <c r="P45" s="352"/>
      <c r="Q45" s="352"/>
      <c r="R45" s="352"/>
      <c r="S45" s="352"/>
      <c r="T45" s="353"/>
      <c r="U45" s="143"/>
      <c r="V45" s="143"/>
      <c r="W45" s="143"/>
      <c r="X45" s="143"/>
      <c r="Y45" s="143"/>
      <c r="Z45" s="143"/>
      <c r="AA45" s="143"/>
      <c r="AB45" s="143"/>
      <c r="AC45" s="143"/>
      <c r="AD45" s="143"/>
      <c r="AE45" s="143"/>
      <c r="AF45" s="143"/>
      <c r="AG45" s="143"/>
      <c r="AH45" s="4"/>
      <c r="AI45" s="4"/>
      <c r="AJ45" s="4"/>
      <c r="AK45" s="4"/>
      <c r="AL45" s="149"/>
      <c r="AM45" s="4"/>
    </row>
    <row r="46" spans="1:39" ht="20.149999999999999" customHeight="1">
      <c r="A46" s="148"/>
      <c r="B46" s="4"/>
      <c r="C46" s="4"/>
      <c r="D46" s="376" t="s">
        <v>2236</v>
      </c>
      <c r="E46" s="376"/>
      <c r="F46" s="376"/>
      <c r="G46" s="376"/>
      <c r="H46" s="376"/>
      <c r="I46" s="351"/>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3"/>
      <c r="AK46" s="4"/>
      <c r="AL46" s="149"/>
      <c r="AM46" s="4"/>
    </row>
    <row r="47" spans="1:39" ht="20" customHeight="1">
      <c r="A47" s="148"/>
      <c r="B47" s="4"/>
      <c r="C47" s="4"/>
      <c r="D47" s="376" t="s">
        <v>11</v>
      </c>
      <c r="E47" s="376"/>
      <c r="F47" s="376"/>
      <c r="G47" s="376"/>
      <c r="H47" s="376"/>
      <c r="I47" s="433"/>
      <c r="J47" s="434"/>
      <c r="K47" s="434"/>
      <c r="L47" s="434"/>
      <c r="M47" s="434"/>
      <c r="N47" s="206" t="s">
        <v>2232</v>
      </c>
      <c r="O47" s="435"/>
      <c r="P47" s="435"/>
      <c r="Q47" s="435"/>
      <c r="R47" s="435"/>
      <c r="S47" s="435"/>
      <c r="T47" s="206" t="s">
        <v>2233</v>
      </c>
      <c r="U47" s="435"/>
      <c r="V47" s="435"/>
      <c r="W47" s="435"/>
      <c r="X47" s="435"/>
      <c r="Y47" s="435"/>
      <c r="Z47" s="436"/>
      <c r="AA47" s="143"/>
      <c r="AB47" s="143"/>
      <c r="AC47" s="143"/>
      <c r="AD47" s="143"/>
      <c r="AE47" s="143"/>
      <c r="AF47" s="143"/>
      <c r="AG47" s="143"/>
      <c r="AH47" s="4"/>
      <c r="AI47" s="4"/>
      <c r="AJ47" s="4"/>
      <c r="AK47" s="4"/>
      <c r="AL47" s="149"/>
      <c r="AM47" s="4"/>
    </row>
    <row r="48" spans="1:39" ht="20" customHeight="1">
      <c r="A48" s="148"/>
      <c r="B48" s="4"/>
      <c r="C48" s="4"/>
      <c r="D48" s="360" t="s">
        <v>2451</v>
      </c>
      <c r="E48" s="347"/>
      <c r="F48" s="347"/>
      <c r="G48" s="347"/>
      <c r="H48" s="347"/>
      <c r="I48" s="347"/>
      <c r="J48" s="347"/>
      <c r="K48" s="390"/>
      <c r="L48" s="346"/>
      <c r="M48" s="346"/>
      <c r="N48" s="346"/>
      <c r="O48" s="346"/>
      <c r="P48" s="346"/>
      <c r="Q48" s="346"/>
      <c r="R48" s="346"/>
      <c r="S48" s="346"/>
      <c r="T48" s="346"/>
      <c r="U48" s="346"/>
      <c r="V48" s="346"/>
      <c r="W48" s="346"/>
      <c r="X48" s="346"/>
      <c r="Y48" s="346"/>
      <c r="Z48" s="346"/>
      <c r="AA48" s="346"/>
      <c r="AB48" s="346"/>
      <c r="AC48" s="346"/>
      <c r="AD48" s="346"/>
      <c r="AE48" s="346"/>
      <c r="AF48" s="346"/>
      <c r="AG48" s="346"/>
      <c r="AH48" s="346"/>
      <c r="AI48" s="346"/>
      <c r="AJ48" s="437"/>
      <c r="AK48" s="4"/>
      <c r="AL48" s="149"/>
      <c r="AM48" s="4"/>
    </row>
    <row r="49" spans="1:46" ht="20" customHeight="1">
      <c r="A49" s="148"/>
      <c r="B49" s="4"/>
      <c r="C49" s="4"/>
      <c r="D49" s="360" t="s">
        <v>2452</v>
      </c>
      <c r="E49" s="347"/>
      <c r="F49" s="347"/>
      <c r="G49" s="347"/>
      <c r="H49" s="347"/>
      <c r="I49" s="347"/>
      <c r="J49" s="361"/>
      <c r="K49" s="433"/>
      <c r="L49" s="434"/>
      <c r="M49" s="434"/>
      <c r="N49" s="434"/>
      <c r="O49" s="434"/>
      <c r="P49" s="206" t="s">
        <v>2232</v>
      </c>
      <c r="Q49" s="434"/>
      <c r="R49" s="434"/>
      <c r="S49" s="434"/>
      <c r="T49" s="434"/>
      <c r="U49" s="434"/>
      <c r="V49" s="206" t="s">
        <v>2233</v>
      </c>
      <c r="W49" s="434"/>
      <c r="X49" s="434"/>
      <c r="Y49" s="434"/>
      <c r="Z49" s="434"/>
      <c r="AA49" s="434"/>
      <c r="AB49" s="438"/>
      <c r="AC49" s="210"/>
      <c r="AD49" s="210"/>
      <c r="AE49" s="210"/>
      <c r="AF49" s="210"/>
      <c r="AG49" s="210"/>
      <c r="AH49" s="210"/>
      <c r="AI49" s="210"/>
      <c r="AJ49" s="210"/>
      <c r="AK49" s="4"/>
      <c r="AL49" s="149"/>
      <c r="AM49" s="4"/>
    </row>
    <row r="50" spans="1:46" ht="5.25" customHeight="1">
      <c r="A50" s="150"/>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51"/>
      <c r="AM50" s="4"/>
    </row>
    <row r="51" spans="1:46" ht="5.2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46" ht="15" customHeight="1">
      <c r="A52" s="425" t="s">
        <v>22</v>
      </c>
      <c r="B52" s="425"/>
      <c r="C52" s="425"/>
      <c r="D52" s="425"/>
      <c r="E52" s="425"/>
      <c r="F52" s="425"/>
      <c r="G52" s="425"/>
      <c r="H52" s="425"/>
      <c r="I52" s="425"/>
      <c r="J52" s="425"/>
      <c r="K52" s="425"/>
      <c r="L52" s="425"/>
      <c r="M52" s="425"/>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46" ht="15" customHeight="1">
      <c r="A53" s="439"/>
      <c r="B53" s="439"/>
      <c r="C53" s="439"/>
      <c r="D53" s="439"/>
      <c r="E53" s="439"/>
      <c r="F53" s="439"/>
      <c r="G53" s="439"/>
      <c r="H53" s="439"/>
      <c r="I53" s="439"/>
      <c r="J53" s="439"/>
      <c r="K53" s="439"/>
      <c r="L53" s="439"/>
      <c r="M53" s="439"/>
      <c r="N53" s="439"/>
      <c r="O53" s="439"/>
      <c r="P53" s="439"/>
      <c r="Q53" s="439"/>
      <c r="R53" s="439"/>
      <c r="S53" s="439"/>
      <c r="T53" s="439"/>
      <c r="U53" s="439"/>
      <c r="V53" s="439"/>
      <c r="W53" s="439"/>
      <c r="X53" s="439"/>
      <c r="Y53" s="439"/>
      <c r="Z53" s="439"/>
      <c r="AA53" s="439"/>
      <c r="AB53" s="439"/>
      <c r="AC53" s="439"/>
      <c r="AD53" s="439"/>
      <c r="AE53" s="439"/>
      <c r="AF53" s="439"/>
      <c r="AG53" s="439"/>
      <c r="AH53" s="439"/>
      <c r="AI53" s="439"/>
      <c r="AJ53" s="439"/>
      <c r="AK53" s="210"/>
      <c r="AL53" s="210"/>
      <c r="AM53" s="5"/>
    </row>
    <row r="54" spans="1:46" ht="15" customHeight="1">
      <c r="A54" s="439"/>
      <c r="B54" s="439"/>
      <c r="C54" s="439"/>
      <c r="D54" s="439"/>
      <c r="E54" s="439"/>
      <c r="F54" s="439"/>
      <c r="G54" s="439"/>
      <c r="H54" s="439"/>
      <c r="I54" s="439"/>
      <c r="J54" s="439"/>
      <c r="K54" s="439"/>
      <c r="L54" s="439"/>
      <c r="M54" s="439"/>
      <c r="N54" s="439"/>
      <c r="O54" s="439"/>
      <c r="P54" s="439"/>
      <c r="Q54" s="439"/>
      <c r="R54" s="439"/>
      <c r="S54" s="439"/>
      <c r="T54" s="439"/>
      <c r="U54" s="439"/>
      <c r="V54" s="439"/>
      <c r="W54" s="439"/>
      <c r="X54" s="439"/>
      <c r="Y54" s="439"/>
      <c r="Z54" s="439"/>
      <c r="AA54" s="439"/>
      <c r="AB54" s="439"/>
      <c r="AC54" s="439"/>
      <c r="AD54" s="439"/>
      <c r="AE54" s="439"/>
      <c r="AF54" s="439"/>
      <c r="AG54" s="439"/>
      <c r="AH54" s="439"/>
      <c r="AI54" s="439"/>
      <c r="AJ54" s="439"/>
      <c r="AK54" s="210"/>
      <c r="AL54" s="210"/>
      <c r="AM54" s="5"/>
    </row>
    <row r="55" spans="1:46" ht="15" customHeight="1">
      <c r="A55" s="439"/>
      <c r="B55" s="439"/>
      <c r="C55" s="439"/>
      <c r="D55" s="439"/>
      <c r="E55" s="439"/>
      <c r="F55" s="439"/>
      <c r="G55" s="439"/>
      <c r="H55" s="439"/>
      <c r="I55" s="439"/>
      <c r="J55" s="439"/>
      <c r="K55" s="439"/>
      <c r="L55" s="439"/>
      <c r="M55" s="439"/>
      <c r="N55" s="439"/>
      <c r="O55" s="439"/>
      <c r="P55" s="439"/>
      <c r="Q55" s="439"/>
      <c r="R55" s="439"/>
      <c r="S55" s="439"/>
      <c r="T55" s="439"/>
      <c r="U55" s="439"/>
      <c r="V55" s="439"/>
      <c r="W55" s="439"/>
      <c r="X55" s="439"/>
      <c r="Y55" s="439"/>
      <c r="Z55" s="439"/>
      <c r="AA55" s="439"/>
      <c r="AB55" s="439"/>
      <c r="AC55" s="439"/>
      <c r="AD55" s="439"/>
      <c r="AE55" s="439"/>
      <c r="AF55" s="439"/>
      <c r="AG55" s="439"/>
      <c r="AH55" s="439"/>
      <c r="AI55" s="439"/>
      <c r="AJ55" s="439"/>
      <c r="AK55" s="210"/>
      <c r="AL55" s="210"/>
      <c r="AM55" s="5"/>
    </row>
    <row r="56" spans="1:46" ht="15" customHeight="1">
      <c r="A56" s="387" t="s">
        <v>2230</v>
      </c>
      <c r="B56" s="387"/>
      <c r="C56" s="387"/>
      <c r="D56" s="387"/>
      <c r="E56" s="387"/>
      <c r="F56" s="387"/>
      <c r="G56" s="387"/>
      <c r="H56" s="387"/>
      <c r="I56" s="387"/>
      <c r="J56" s="387"/>
      <c r="K56" s="387"/>
      <c r="L56" s="387"/>
      <c r="M56" s="387"/>
      <c r="N56" s="387"/>
      <c r="O56" s="387"/>
      <c r="P56" s="387"/>
      <c r="Q56" s="387"/>
      <c r="R56" s="387"/>
      <c r="S56" s="387"/>
      <c r="T56" s="387"/>
      <c r="U56" s="387"/>
      <c r="V56" s="387"/>
      <c r="W56" s="387"/>
      <c r="X56" s="387"/>
      <c r="Y56" s="387"/>
      <c r="Z56" s="387"/>
      <c r="AA56" s="387"/>
      <c r="AB56" s="387"/>
      <c r="AC56" s="387"/>
      <c r="AD56" s="387"/>
      <c r="AE56" s="387"/>
      <c r="AF56" s="387"/>
      <c r="AG56" s="387"/>
      <c r="AH56" s="387"/>
      <c r="AI56" s="387"/>
      <c r="AJ56" s="387"/>
      <c r="AK56" s="198"/>
      <c r="AL56" s="198"/>
      <c r="AM56" s="4"/>
    </row>
    <row r="57" spans="1:46" ht="4" customHeight="1">
      <c r="A57" s="161"/>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98"/>
      <c r="AL57" s="198"/>
      <c r="AM57" s="4"/>
    </row>
    <row r="58" spans="1:46" ht="4" customHeight="1">
      <c r="A58" s="160"/>
      <c r="B58" s="175"/>
      <c r="C58" s="175"/>
      <c r="D58" s="175"/>
      <c r="E58" s="175"/>
      <c r="F58" s="175"/>
      <c r="G58" s="175"/>
      <c r="H58" s="175"/>
      <c r="I58" s="175"/>
      <c r="J58" s="175"/>
      <c r="K58" s="175"/>
      <c r="L58" s="175"/>
      <c r="M58" s="175"/>
      <c r="N58" s="175"/>
      <c r="O58" s="175"/>
      <c r="P58" s="175"/>
      <c r="Q58" s="175"/>
      <c r="R58" s="175"/>
      <c r="S58" s="175"/>
      <c r="T58" s="175"/>
      <c r="U58" s="175"/>
      <c r="V58" s="175"/>
      <c r="W58" s="175"/>
      <c r="X58" s="175"/>
      <c r="Y58" s="175"/>
      <c r="Z58" s="175"/>
      <c r="AA58" s="175"/>
      <c r="AB58" s="175"/>
      <c r="AC58" s="175"/>
      <c r="AD58" s="175"/>
      <c r="AE58" s="175"/>
      <c r="AF58" s="175"/>
      <c r="AG58" s="175"/>
      <c r="AH58" s="175"/>
      <c r="AI58" s="175"/>
      <c r="AJ58" s="175"/>
      <c r="AK58" s="175"/>
      <c r="AL58" s="176"/>
      <c r="AM58" s="4"/>
    </row>
    <row r="59" spans="1:46" ht="18" customHeight="1">
      <c r="A59" s="424" t="s">
        <v>23</v>
      </c>
      <c r="B59" s="425"/>
      <c r="C59" s="425"/>
      <c r="D59" s="425"/>
      <c r="E59" s="425"/>
      <c r="F59" s="425"/>
      <c r="G59" s="425"/>
      <c r="H59" s="425"/>
      <c r="I59" s="425"/>
      <c r="J59" s="425"/>
      <c r="K59" s="425"/>
      <c r="L59" s="425"/>
      <c r="M59" s="425"/>
      <c r="N59" s="425"/>
      <c r="O59" s="425"/>
      <c r="P59" s="4"/>
      <c r="Q59" s="4"/>
      <c r="R59" s="4"/>
      <c r="S59" s="4"/>
      <c r="T59" s="4"/>
      <c r="U59" s="4"/>
      <c r="V59" s="4"/>
      <c r="W59" s="4"/>
      <c r="X59" s="4"/>
      <c r="Y59" s="4"/>
      <c r="Z59" s="4"/>
      <c r="AA59" s="4"/>
      <c r="AB59" s="4"/>
      <c r="AC59" s="4"/>
      <c r="AD59" s="4"/>
      <c r="AE59" s="4"/>
      <c r="AF59" s="4"/>
      <c r="AG59" s="4"/>
      <c r="AH59" s="4"/>
      <c r="AI59" s="4"/>
      <c r="AJ59" s="4"/>
      <c r="AK59" s="4"/>
      <c r="AL59" s="149"/>
      <c r="AM59" s="4"/>
      <c r="AS59" s="6" t="s">
        <v>2331</v>
      </c>
    </row>
    <row r="60" spans="1:46" ht="23.15" customHeight="1">
      <c r="A60" s="148"/>
      <c r="B60" s="360" t="s">
        <v>2240</v>
      </c>
      <c r="C60" s="347"/>
      <c r="D60" s="347"/>
      <c r="E60" s="347"/>
      <c r="F60" s="347"/>
      <c r="G60" s="347"/>
      <c r="H60" s="347"/>
      <c r="I60" s="347"/>
      <c r="J60" s="152"/>
      <c r="K60" s="153"/>
      <c r="L60" s="352"/>
      <c r="M60" s="352"/>
      <c r="N60" s="352"/>
      <c r="O60" s="352"/>
      <c r="P60" s="153" t="s">
        <v>18</v>
      </c>
      <c r="Q60" s="352"/>
      <c r="R60" s="352"/>
      <c r="S60" s="352"/>
      <c r="T60" s="153" t="s">
        <v>19</v>
      </c>
      <c r="U60" s="352"/>
      <c r="V60" s="352"/>
      <c r="W60" s="352"/>
      <c r="X60" s="153" t="s">
        <v>20</v>
      </c>
      <c r="Y60" s="146"/>
      <c r="Z60" s="4"/>
      <c r="AA60" s="4"/>
      <c r="AB60" s="4"/>
      <c r="AC60" s="4"/>
      <c r="AD60" s="4"/>
      <c r="AE60" s="4"/>
      <c r="AF60" s="4"/>
      <c r="AG60" s="4"/>
      <c r="AH60" s="4"/>
      <c r="AI60" s="4"/>
      <c r="AJ60" s="4"/>
      <c r="AK60" s="4"/>
      <c r="AL60" s="149"/>
      <c r="AM60" s="4" t="str">
        <f>IF(OR(L60="",Q60="",U60=""),"未入力","")</f>
        <v>未入力</v>
      </c>
      <c r="AS60" s="191"/>
      <c r="AT60" s="6" t="str">
        <f>IF(OR(L60="",Q60="",U60=""),"未入力です。","")</f>
        <v>未入力です。</v>
      </c>
    </row>
    <row r="61" spans="1:46" ht="23.15" customHeight="1">
      <c r="A61" s="148"/>
      <c r="B61" s="373" t="s">
        <v>2241</v>
      </c>
      <c r="C61" s="374"/>
      <c r="D61" s="374"/>
      <c r="E61" s="374"/>
      <c r="F61" s="374"/>
      <c r="G61" s="374"/>
      <c r="H61" s="374"/>
      <c r="I61" s="374"/>
      <c r="J61" s="178"/>
      <c r="K61" s="153"/>
      <c r="L61" s="352"/>
      <c r="M61" s="352"/>
      <c r="N61" s="352"/>
      <c r="O61" s="352"/>
      <c r="P61" s="153" t="s">
        <v>18</v>
      </c>
      <c r="Q61" s="352"/>
      <c r="R61" s="352"/>
      <c r="S61" s="352"/>
      <c r="T61" s="153" t="s">
        <v>19</v>
      </c>
      <c r="U61" s="352"/>
      <c r="V61" s="352"/>
      <c r="W61" s="352"/>
      <c r="X61" s="153" t="s">
        <v>20</v>
      </c>
      <c r="Y61" s="146"/>
      <c r="Z61" s="4"/>
      <c r="AA61" s="4"/>
      <c r="AB61" s="4"/>
      <c r="AC61" s="4"/>
      <c r="AD61" s="4"/>
      <c r="AE61" s="4"/>
      <c r="AF61" s="4"/>
      <c r="AG61" s="4"/>
      <c r="AH61" s="4"/>
      <c r="AI61" s="4"/>
      <c r="AJ61" s="4"/>
      <c r="AK61" s="4"/>
      <c r="AL61" s="149"/>
      <c r="AM61" s="4" t="str">
        <f>IF(OR(L61="",Q61="",U61=""),"未入力","")</f>
        <v>未入力</v>
      </c>
      <c r="AS61" s="214"/>
      <c r="AT61" s="6" t="str">
        <f>IF(OR(L61="",Q61="",U61=""),"未入力です。","")</f>
        <v>未入力です。</v>
      </c>
    </row>
    <row r="62" spans="1:46" ht="4" customHeight="1">
      <c r="A62" s="148"/>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149"/>
      <c r="AM62" s="4"/>
      <c r="AS62" s="191"/>
    </row>
    <row r="63" spans="1:46" ht="4" customHeight="1">
      <c r="A63" s="148"/>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149"/>
      <c r="AM63" s="4"/>
      <c r="AS63" s="191"/>
    </row>
    <row r="64" spans="1:46" ht="18" customHeight="1">
      <c r="A64" s="424" t="s">
        <v>24</v>
      </c>
      <c r="B64" s="425"/>
      <c r="C64" s="425"/>
      <c r="D64" s="425"/>
      <c r="E64" s="425"/>
      <c r="F64" s="425"/>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149"/>
      <c r="AS64" s="191"/>
    </row>
    <row r="65" spans="1:68" ht="17.5" customHeight="1">
      <c r="A65" s="148"/>
      <c r="B65" s="423" t="s">
        <v>2242</v>
      </c>
      <c r="C65" s="338"/>
      <c r="D65" s="338"/>
      <c r="E65" s="338"/>
      <c r="F65" s="338"/>
      <c r="G65" s="338"/>
      <c r="H65" s="338"/>
      <c r="I65" s="339"/>
      <c r="J65" s="335"/>
      <c r="K65" s="3" t="s">
        <v>25</v>
      </c>
      <c r="L65" s="215"/>
      <c r="M65" s="3"/>
      <c r="N65" s="3"/>
      <c r="O65" s="3"/>
      <c r="P65" s="3"/>
      <c r="Q65" s="3"/>
      <c r="R65" s="334"/>
      <c r="S65" s="3" t="s">
        <v>26</v>
      </c>
      <c r="T65" s="215"/>
      <c r="U65" s="3"/>
      <c r="V65" s="3"/>
      <c r="W65" s="3"/>
      <c r="X65" s="3"/>
      <c r="Y65" s="3"/>
      <c r="Z65" s="215"/>
      <c r="AA65" s="3"/>
      <c r="AB65" s="333"/>
      <c r="AC65" s="3" t="s">
        <v>27</v>
      </c>
      <c r="AD65" s="215"/>
      <c r="AE65" s="3"/>
      <c r="AF65" s="3"/>
      <c r="AG65" s="3"/>
      <c r="AH65" s="3"/>
      <c r="AI65" s="3"/>
      <c r="AJ65" s="147"/>
      <c r="AK65" s="4"/>
      <c r="AL65" s="149"/>
      <c r="AM65" s="4" t="str">
        <f>IF(COUNTIF(AN65:AP66,TRUE)&gt;1,"複数選択",IF(COUNTIF(AN65:AP66,TRUE)=0,"未入力",""))</f>
        <v>未入力</v>
      </c>
      <c r="AN65" s="8" t="b">
        <v>0</v>
      </c>
      <c r="AO65" s="8" t="b">
        <v>0</v>
      </c>
      <c r="AP65" s="8" t="b">
        <v>0</v>
      </c>
      <c r="AS65" s="191">
        <f>COUNTIF(AN65:AP66, TRUE)</f>
        <v>0</v>
      </c>
      <c r="AT65" s="6" t="str">
        <f>IFERROR(IF(AS65&gt;=2,"選択は1つまでです。",IF(COUNTIF(AN65:AP66,TRUE)=0,"未入力です。","")),"")</f>
        <v>未入力です。</v>
      </c>
    </row>
    <row r="66" spans="1:68" ht="17.5" customHeight="1">
      <c r="A66" s="148"/>
      <c r="B66" s="411"/>
      <c r="C66" s="366"/>
      <c r="D66" s="366"/>
      <c r="E66" s="366"/>
      <c r="F66" s="366"/>
      <c r="G66" s="366"/>
      <c r="H66" s="366"/>
      <c r="I66" s="440"/>
      <c r="J66" s="150"/>
      <c r="K66" s="7" t="s">
        <v>28</v>
      </c>
      <c r="L66" s="216"/>
      <c r="M66" s="7"/>
      <c r="N66" s="7"/>
      <c r="O66" s="7"/>
      <c r="P66" s="7"/>
      <c r="Q66" s="7"/>
      <c r="R66" s="216"/>
      <c r="S66" s="7" t="s">
        <v>29</v>
      </c>
      <c r="T66" s="216"/>
      <c r="U66" s="182"/>
      <c r="V66" s="182"/>
      <c r="W66" s="182"/>
      <c r="X66" s="182"/>
      <c r="Y66" s="7"/>
      <c r="Z66" s="216"/>
      <c r="AA66" s="7"/>
      <c r="AB66" s="336"/>
      <c r="AC66" s="7" t="s">
        <v>88</v>
      </c>
      <c r="AD66" s="216"/>
      <c r="AE66" s="7"/>
      <c r="AF66" s="7"/>
      <c r="AG66" s="7"/>
      <c r="AH66" s="7"/>
      <c r="AI66" s="7"/>
      <c r="AJ66" s="151"/>
      <c r="AK66" s="4"/>
      <c r="AL66" s="149"/>
      <c r="AM66" s="4"/>
      <c r="AN66" s="8" t="b">
        <v>0</v>
      </c>
      <c r="AO66" s="8" t="b">
        <v>0</v>
      </c>
      <c r="AP66" s="8" t="b">
        <v>0</v>
      </c>
      <c r="AS66" s="191"/>
    </row>
    <row r="67" spans="1:68" ht="17.5" customHeight="1">
      <c r="A67" s="148"/>
      <c r="B67" s="394" t="s">
        <v>2283</v>
      </c>
      <c r="C67" s="395"/>
      <c r="D67" s="395"/>
      <c r="E67" s="395"/>
      <c r="F67" s="395"/>
      <c r="G67" s="395"/>
      <c r="H67" s="395"/>
      <c r="I67" s="441"/>
      <c r="J67" s="154"/>
      <c r="K67" s="3" t="s">
        <v>30</v>
      </c>
      <c r="L67" s="215"/>
      <c r="M67" s="154"/>
      <c r="N67" s="3"/>
      <c r="O67" s="3"/>
      <c r="P67" s="3"/>
      <c r="Q67" s="3"/>
      <c r="R67" s="3"/>
      <c r="T67" s="3"/>
      <c r="U67" s="3"/>
      <c r="V67" s="3" t="s">
        <v>31</v>
      </c>
      <c r="X67" s="215"/>
      <c r="Y67" s="3"/>
      <c r="Z67" s="3"/>
      <c r="AA67" s="3"/>
      <c r="AB67" s="3"/>
      <c r="AC67" s="3"/>
      <c r="AD67" s="3"/>
      <c r="AE67" s="3"/>
      <c r="AF67" s="3"/>
      <c r="AG67" s="3"/>
      <c r="AH67" s="3"/>
      <c r="AI67" s="3"/>
      <c r="AJ67" s="147"/>
      <c r="AK67" s="4"/>
      <c r="AL67" s="149"/>
      <c r="AM67" s="4" t="str">
        <f>IF(AN66=FALSE,"",IF(COUNTIF(AN67:AP68,TRUE)&gt;1,"複数選択",IF(COUNTIF(AN67:AP68,TRUE)=0,"未入力","")))</f>
        <v/>
      </c>
      <c r="AN67" s="8" t="b">
        <v>0</v>
      </c>
      <c r="AO67" s="8" t="b">
        <v>0</v>
      </c>
      <c r="AP67" s="8"/>
      <c r="AS67" s="191">
        <f>COUNTIF(AN67:AP68, TRUE)</f>
        <v>0</v>
      </c>
      <c r="AT67" s="6" t="str">
        <f>IF(AND(COUNTIF(AN67:AP68,TRUE)&gt;0,AN66&lt;&gt;TRUE),"（４）を選んだ場合に回答してください。",IF(AND(COUNTIF(AN67:AP68,TRUE)=0,AN66=TRUE),"（４）を選んだ場合は回答が必要です。",""))</f>
        <v/>
      </c>
      <c r="AY67" s="4"/>
      <c r="AZ67" s="4"/>
      <c r="BA67" s="4"/>
      <c r="BB67" s="4"/>
      <c r="BC67" s="4"/>
      <c r="BD67" s="4"/>
      <c r="BE67" s="4"/>
      <c r="BF67" s="4"/>
      <c r="BG67" s="4"/>
      <c r="BH67" s="4"/>
      <c r="BI67" s="4"/>
      <c r="BJ67" s="4"/>
      <c r="BK67" s="4"/>
      <c r="BL67" s="4"/>
      <c r="BM67" s="4"/>
      <c r="BN67" s="4"/>
      <c r="BO67" s="4"/>
      <c r="BP67" s="4"/>
    </row>
    <row r="68" spans="1:68" ht="17.5" customHeight="1">
      <c r="A68" s="148"/>
      <c r="B68" s="396"/>
      <c r="C68" s="397"/>
      <c r="D68" s="397"/>
      <c r="E68" s="397"/>
      <c r="F68" s="397"/>
      <c r="G68" s="397"/>
      <c r="H68" s="397"/>
      <c r="I68" s="404"/>
      <c r="J68" s="150"/>
      <c r="K68" s="7" t="s">
        <v>32</v>
      </c>
      <c r="L68" s="216"/>
      <c r="M68" s="150"/>
      <c r="N68" s="7"/>
      <c r="O68" s="216"/>
      <c r="P68" s="7"/>
      <c r="Q68" s="7"/>
      <c r="R68" s="7"/>
      <c r="S68" s="7"/>
      <c r="T68" s="7"/>
      <c r="U68" s="7"/>
      <c r="V68" s="7" t="s">
        <v>33</v>
      </c>
      <c r="W68" s="7"/>
      <c r="X68" s="7"/>
      <c r="Y68" s="7"/>
      <c r="Z68" s="7"/>
      <c r="AA68" s="7"/>
      <c r="AB68" s="7"/>
      <c r="AC68" s="7"/>
      <c r="AD68" s="7"/>
      <c r="AE68" s="7"/>
      <c r="AF68" s="7" t="s">
        <v>34</v>
      </c>
      <c r="AG68" s="216"/>
      <c r="AH68" s="7"/>
      <c r="AI68" s="7"/>
      <c r="AJ68" s="151"/>
      <c r="AK68" s="4"/>
      <c r="AL68" s="149"/>
      <c r="AM68" s="4"/>
      <c r="AN68" s="8" t="b">
        <v>0</v>
      </c>
      <c r="AO68" s="8" t="b">
        <v>0</v>
      </c>
      <c r="AP68" s="8" t="b">
        <v>0</v>
      </c>
      <c r="AS68" s="191"/>
      <c r="AT68" s="6" t="str">
        <f>IFERROR(IF(AS67&gt;=2,"選択は1つまでです。",""),"")</f>
        <v/>
      </c>
      <c r="AY68" s="4"/>
      <c r="AZ68" s="4"/>
      <c r="BA68" s="4"/>
      <c r="BB68" s="4"/>
      <c r="BC68" s="4"/>
      <c r="BD68" s="4"/>
      <c r="BE68" s="4"/>
      <c r="BF68" s="4"/>
      <c r="BG68" s="4"/>
      <c r="BH68" s="4"/>
      <c r="BI68" s="4"/>
      <c r="BJ68" s="4"/>
      <c r="BK68" s="4"/>
      <c r="BL68" s="4"/>
      <c r="BM68" s="4"/>
      <c r="BN68" s="4"/>
      <c r="BO68" s="4"/>
      <c r="BP68" s="4"/>
    </row>
    <row r="69" spans="1:68" ht="2.25" customHeight="1">
      <c r="A69" s="148"/>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149"/>
      <c r="AN69" s="8"/>
      <c r="AO69" s="8"/>
      <c r="AS69" s="191"/>
    </row>
    <row r="70" spans="1:68" ht="1.5" customHeight="1">
      <c r="A70" s="148"/>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149"/>
      <c r="AM70" s="4"/>
      <c r="AN70" s="8"/>
      <c r="AS70" s="191"/>
    </row>
    <row r="71" spans="1:68" ht="18" customHeight="1">
      <c r="A71" s="148" t="s">
        <v>35</v>
      </c>
      <c r="B71" s="4"/>
      <c r="C71" s="4"/>
      <c r="D71" s="4"/>
      <c r="E71" s="4"/>
      <c r="F71" s="4"/>
      <c r="G71" s="4"/>
      <c r="H71" s="4"/>
      <c r="I71" s="387"/>
      <c r="J71" s="387"/>
      <c r="K71" s="387"/>
      <c r="L71" s="387"/>
      <c r="M71" s="387"/>
      <c r="N71" s="387"/>
      <c r="O71" s="4"/>
      <c r="P71" s="4"/>
      <c r="Q71" s="4"/>
      <c r="R71" s="387"/>
      <c r="S71" s="387"/>
      <c r="T71" s="387"/>
      <c r="U71" s="387"/>
      <c r="V71" s="387"/>
      <c r="W71" s="387"/>
      <c r="X71" s="4"/>
      <c r="Y71" s="4"/>
      <c r="Z71" s="4"/>
      <c r="AA71" s="4"/>
      <c r="AB71" s="4"/>
      <c r="AC71" s="4"/>
      <c r="AD71" s="4"/>
      <c r="AE71" s="4"/>
      <c r="AF71" s="4"/>
      <c r="AG71" s="4"/>
      <c r="AH71" s="4"/>
      <c r="AI71" s="4"/>
      <c r="AJ71" s="4"/>
      <c r="AK71" s="4"/>
      <c r="AL71" s="149"/>
      <c r="AM71" s="4"/>
      <c r="AN71" s="8"/>
      <c r="AO71" s="8"/>
      <c r="AS71" s="191"/>
    </row>
    <row r="72" spans="1:68" ht="39" customHeight="1">
      <c r="A72" s="148"/>
      <c r="B72" s="360" t="s">
        <v>2243</v>
      </c>
      <c r="C72" s="347"/>
      <c r="D72" s="347"/>
      <c r="E72" s="347"/>
      <c r="F72" s="347"/>
      <c r="G72" s="347"/>
      <c r="H72" s="347"/>
      <c r="I72" s="361"/>
      <c r="J72" s="351"/>
      <c r="K72" s="352"/>
      <c r="L72" s="352"/>
      <c r="M72" s="352"/>
      <c r="N72" s="352"/>
      <c r="O72" s="352"/>
      <c r="P72" s="352"/>
      <c r="Q72" s="352"/>
      <c r="R72" s="352"/>
      <c r="S72" s="352"/>
      <c r="T72" s="352"/>
      <c r="U72" s="430"/>
      <c r="V72" s="431"/>
      <c r="W72" s="431"/>
      <c r="X72" s="431"/>
      <c r="Y72" s="431"/>
      <c r="Z72" s="431"/>
      <c r="AA72" s="431"/>
      <c r="AB72" s="431"/>
      <c r="AC72" s="431"/>
      <c r="AD72" s="431"/>
      <c r="AE72" s="431"/>
      <c r="AF72" s="431"/>
      <c r="AG72" s="431"/>
      <c r="AH72" s="431"/>
      <c r="AI72" s="431"/>
      <c r="AJ72" s="432"/>
      <c r="AK72" s="4"/>
      <c r="AL72" s="149"/>
      <c r="AM72" s="4" t="str">
        <f>IF(OR(J72="",O72="",U72=""),"未入力（地番まで）","")</f>
        <v>未入力（地番まで）</v>
      </c>
      <c r="AS72" s="191"/>
      <c r="AT72" s="6" t="str">
        <f>IF(OR(J72="",O72="",U72=""),"未入力があります（都道府県名から地番までご記入ください）。","")</f>
        <v>未入力があります（都道府県名から地番までご記入ください）。</v>
      </c>
    </row>
    <row r="73" spans="1:68" ht="17.5" customHeight="1">
      <c r="A73" s="148"/>
      <c r="B73" s="423" t="s">
        <v>2244</v>
      </c>
      <c r="C73" s="338"/>
      <c r="D73" s="338"/>
      <c r="E73" s="338"/>
      <c r="F73" s="338"/>
      <c r="G73" s="338"/>
      <c r="H73" s="338"/>
      <c r="I73" s="338"/>
      <c r="J73" s="217"/>
      <c r="K73" s="199" t="s">
        <v>36</v>
      </c>
      <c r="L73" s="199"/>
      <c r="M73" s="199"/>
      <c r="N73" s="199"/>
      <c r="O73" s="199"/>
      <c r="P73" s="199"/>
      <c r="Q73" s="3"/>
      <c r="R73" s="3"/>
      <c r="T73" s="199"/>
      <c r="U73" s="199"/>
      <c r="V73" s="199"/>
      <c r="W73" s="199"/>
      <c r="X73" s="199"/>
      <c r="Y73" s="199"/>
      <c r="Z73" s="199"/>
      <c r="AA73" s="199" t="s">
        <v>37</v>
      </c>
      <c r="AB73" s="3"/>
      <c r="AC73" s="3"/>
      <c r="AD73" s="3"/>
      <c r="AE73" s="3"/>
      <c r="AF73" s="3"/>
      <c r="AG73" s="215"/>
      <c r="AH73" s="3"/>
      <c r="AI73" s="3"/>
      <c r="AJ73" s="147"/>
      <c r="AK73" s="4"/>
      <c r="AL73" s="149"/>
      <c r="AM73" s="4" t="str">
        <f>IF(COUNTIF(AN73:AP75,TRUE)&gt;1,"複数選択",IF(COUNTIF(AN73:AP75,TRUE)=0,"未入力",""))</f>
        <v>未入力</v>
      </c>
      <c r="AN73" s="8" t="b">
        <v>0</v>
      </c>
      <c r="AO73" s="8" t="b">
        <v>0</v>
      </c>
      <c r="AS73" s="191">
        <f>COUNTIF(AN73:AO75, TRUE)</f>
        <v>0</v>
      </c>
      <c r="AT73" s="6" t="str">
        <f>IFERROR(IF(AS73&gt;=2,"選択は1つまでです。",IF(COUNTIF(AN73:AO75,TRUE)&gt;1,"複数選択",IF(COUNTIF(AN73:AO75,TRUE)=0,"未入力です。",""))),"")</f>
        <v>未入力です。</v>
      </c>
    </row>
    <row r="74" spans="1:68" ht="17.5" customHeight="1">
      <c r="A74" s="148"/>
      <c r="B74" s="424"/>
      <c r="C74" s="425"/>
      <c r="D74" s="425"/>
      <c r="E74" s="425"/>
      <c r="F74" s="425"/>
      <c r="G74" s="425"/>
      <c r="H74" s="425"/>
      <c r="I74" s="425"/>
      <c r="J74" s="218"/>
      <c r="K74" s="4" t="s">
        <v>38</v>
      </c>
      <c r="L74" s="4"/>
      <c r="M74" s="4"/>
      <c r="O74" s="4"/>
      <c r="P74" s="4"/>
      <c r="Q74" s="4"/>
      <c r="R74" s="4"/>
      <c r="S74" s="4"/>
      <c r="T74" s="4"/>
      <c r="U74" s="4"/>
      <c r="V74" s="4"/>
      <c r="W74" s="4"/>
      <c r="X74" s="4"/>
      <c r="AA74" s="197" t="s">
        <v>39</v>
      </c>
      <c r="AB74" s="197"/>
      <c r="AC74" s="197"/>
      <c r="AD74" s="197"/>
      <c r="AE74" s="197"/>
      <c r="AF74" s="197"/>
      <c r="AH74" s="4"/>
      <c r="AI74" s="4"/>
      <c r="AJ74" s="149"/>
      <c r="AK74" s="4"/>
      <c r="AL74" s="149"/>
      <c r="AM74" s="4"/>
      <c r="AN74" s="8" t="b">
        <v>0</v>
      </c>
      <c r="AO74" s="8" t="b">
        <v>0</v>
      </c>
      <c r="AS74" s="191"/>
    </row>
    <row r="75" spans="1:68" ht="17.5" customHeight="1">
      <c r="A75" s="148"/>
      <c r="B75" s="411"/>
      <c r="C75" s="366"/>
      <c r="D75" s="366"/>
      <c r="E75" s="366"/>
      <c r="F75" s="366"/>
      <c r="G75" s="366"/>
      <c r="H75" s="366"/>
      <c r="I75" s="366"/>
      <c r="J75" s="219"/>
      <c r="K75" s="207" t="s">
        <v>40</v>
      </c>
      <c r="L75" s="207"/>
      <c r="M75" s="207"/>
      <c r="N75" s="207"/>
      <c r="O75" s="207"/>
      <c r="P75" s="207"/>
      <c r="Q75" s="207"/>
      <c r="R75" s="207"/>
      <c r="S75" s="207"/>
      <c r="T75" s="207"/>
      <c r="U75" s="207"/>
      <c r="V75" s="207"/>
      <c r="W75" s="207"/>
      <c r="X75" s="207"/>
      <c r="Y75" s="207"/>
      <c r="Z75" s="207"/>
      <c r="AA75" s="207"/>
      <c r="AB75" s="207"/>
      <c r="AC75" s="207"/>
      <c r="AD75" s="7"/>
      <c r="AE75" s="7"/>
      <c r="AF75" s="7"/>
      <c r="AG75" s="216"/>
      <c r="AH75" s="7"/>
      <c r="AI75" s="7"/>
      <c r="AJ75" s="151"/>
      <c r="AK75" s="4"/>
      <c r="AL75" s="149"/>
      <c r="AM75" s="4"/>
      <c r="AN75" s="8" t="b">
        <v>0</v>
      </c>
      <c r="AO75" s="8"/>
      <c r="AS75" s="191"/>
    </row>
    <row r="76" spans="1:68" ht="4" customHeight="1">
      <c r="A76" s="148"/>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149"/>
      <c r="AS76" s="191"/>
    </row>
    <row r="77" spans="1:68" ht="4" customHeight="1">
      <c r="A77" s="148"/>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49"/>
      <c r="AS77" s="191"/>
    </row>
    <row r="78" spans="1:68" ht="17.5" customHeight="1">
      <c r="A78" s="148" t="s">
        <v>41</v>
      </c>
      <c r="B78" s="4"/>
      <c r="C78" s="4"/>
      <c r="D78" s="4"/>
      <c r="E78" s="4"/>
      <c r="F78" s="4"/>
      <c r="G78" s="4"/>
      <c r="H78" s="4"/>
      <c r="I78" s="220"/>
      <c r="J78" s="152"/>
      <c r="K78" s="195" t="s">
        <v>42</v>
      </c>
      <c r="L78" s="195"/>
      <c r="M78" s="195"/>
      <c r="N78" s="195"/>
      <c r="O78" s="153"/>
      <c r="P78" s="195" t="s">
        <v>43</v>
      </c>
      <c r="Q78" s="195"/>
      <c r="R78" s="195"/>
      <c r="S78" s="195"/>
      <c r="T78" s="153"/>
      <c r="U78" s="195" t="s">
        <v>44</v>
      </c>
      <c r="V78" s="195"/>
      <c r="W78" s="195"/>
      <c r="X78" s="195"/>
      <c r="Y78" s="337"/>
      <c r="Z78" s="195" t="s">
        <v>45</v>
      </c>
      <c r="AA78" s="195"/>
      <c r="AB78" s="195"/>
      <c r="AC78" s="195"/>
      <c r="AD78" s="146"/>
      <c r="AE78" s="4"/>
      <c r="AF78" s="4"/>
      <c r="AL78" s="220"/>
      <c r="AM78" s="4" t="str">
        <f>IF(COUNTIF(AN78:AQ78,TRUE)&gt;1,"複数選択",IF(COUNTIF(AN78:AQ78,TRUE)=0,"未入力",""))</f>
        <v>未入力</v>
      </c>
      <c r="AN78" s="8" t="b">
        <v>0</v>
      </c>
      <c r="AO78" s="8" t="b">
        <v>0</v>
      </c>
      <c r="AP78" s="8" t="b">
        <v>0</v>
      </c>
      <c r="AQ78" s="8" t="b">
        <v>0</v>
      </c>
      <c r="AS78" s="191">
        <f>COUNTIF(AN78:AQ78, TRUE)</f>
        <v>0</v>
      </c>
      <c r="AT78" s="6" t="str">
        <f>IF(AS78&gt;=2, "選択は1つまでです。",IF(COUNTIF(AN78:AQ78,TRUE)=0,"未入力です。",""))</f>
        <v>未入力です。</v>
      </c>
    </row>
    <row r="79" spans="1:68" ht="4" customHeight="1">
      <c r="A79" s="148"/>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149"/>
      <c r="AM79" s="4"/>
      <c r="AS79" s="191"/>
    </row>
    <row r="80" spans="1:68" ht="3.65" customHeight="1">
      <c r="A80" s="148"/>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49"/>
      <c r="AM80" s="4"/>
      <c r="AS80" s="191"/>
    </row>
    <row r="81" spans="1:46" ht="23.15" customHeight="1">
      <c r="A81" s="424" t="s">
        <v>2247</v>
      </c>
      <c r="B81" s="425"/>
      <c r="C81" s="425"/>
      <c r="D81" s="425"/>
      <c r="E81" s="425"/>
      <c r="F81" s="425"/>
      <c r="G81" s="425"/>
      <c r="H81" s="425"/>
      <c r="I81" s="426"/>
      <c r="J81" s="427"/>
      <c r="K81" s="428"/>
      <c r="L81" s="428"/>
      <c r="M81" s="428"/>
      <c r="N81" s="428"/>
      <c r="O81" s="428"/>
      <c r="P81" s="428"/>
      <c r="Q81" s="428"/>
      <c r="R81" s="429"/>
      <c r="S81" s="4" t="s">
        <v>2307</v>
      </c>
      <c r="T81" s="4"/>
      <c r="U81" s="4"/>
      <c r="V81" s="4"/>
      <c r="W81" s="4"/>
      <c r="X81" s="4"/>
      <c r="Y81" s="4"/>
      <c r="Z81" s="4"/>
      <c r="AA81" s="4"/>
      <c r="AB81" s="4"/>
      <c r="AC81" s="4"/>
      <c r="AD81" s="4"/>
      <c r="AE81" s="4"/>
      <c r="AF81" s="4"/>
      <c r="AG81" s="4"/>
      <c r="AH81" s="4"/>
      <c r="AI81" s="4"/>
      <c r="AJ81" s="4"/>
      <c r="AK81" s="4"/>
      <c r="AL81" s="149"/>
      <c r="AM81" s="6" t="str">
        <f>IF(COUNTA(J81)=0,"未入力","")</f>
        <v>未入力</v>
      </c>
      <c r="AN81" s="8"/>
      <c r="AO81" s="8"/>
      <c r="AP81" s="8"/>
      <c r="AQ81" s="8"/>
      <c r="AR81" s="8"/>
      <c r="AS81" s="191"/>
      <c r="AT81" s="6" t="str">
        <f>IF(COUNTA(J81)=0,"未入力です。","")</f>
        <v>未入力です。</v>
      </c>
    </row>
    <row r="82" spans="1:46" ht="5.15" customHeight="1">
      <c r="A82" s="148"/>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149"/>
      <c r="AM82" s="4"/>
      <c r="AS82" s="191"/>
    </row>
    <row r="83" spans="1:46" ht="18" customHeight="1">
      <c r="A83" s="424" t="s">
        <v>2277</v>
      </c>
      <c r="B83" s="425"/>
      <c r="C83" s="425"/>
      <c r="D83" s="425"/>
      <c r="E83" s="425"/>
      <c r="F83" s="425"/>
      <c r="G83" s="425"/>
      <c r="H83" s="425"/>
      <c r="I83" s="425"/>
      <c r="J83" s="425"/>
      <c r="K83" s="425"/>
      <c r="L83" s="4"/>
      <c r="M83" s="4"/>
      <c r="N83" s="4"/>
      <c r="O83" s="4"/>
      <c r="P83" s="4"/>
      <c r="Q83" s="4"/>
      <c r="R83" s="4"/>
      <c r="AB83" s="4"/>
      <c r="AC83" s="4"/>
      <c r="AD83" s="4"/>
      <c r="AE83" s="4"/>
      <c r="AF83" s="4"/>
      <c r="AG83" s="4"/>
      <c r="AH83" s="4"/>
      <c r="AI83" s="4"/>
      <c r="AJ83" s="4"/>
      <c r="AK83" s="4"/>
      <c r="AL83" s="149"/>
      <c r="AM83" s="4"/>
      <c r="AS83" s="191"/>
    </row>
    <row r="84" spans="1:46" ht="23.15" customHeight="1">
      <c r="A84" s="148"/>
      <c r="B84" s="378" t="s">
        <v>2245</v>
      </c>
      <c r="C84" s="379"/>
      <c r="D84" s="379"/>
      <c r="E84" s="379"/>
      <c r="F84" s="379"/>
      <c r="G84" s="379"/>
      <c r="H84" s="379"/>
      <c r="I84" s="379"/>
      <c r="J84" s="405"/>
      <c r="K84" s="406"/>
      <c r="L84" s="406"/>
      <c r="M84" s="406"/>
      <c r="N84" s="406"/>
      <c r="O84" s="406"/>
      <c r="P84" s="406"/>
      <c r="Q84" s="406"/>
      <c r="R84" s="407"/>
      <c r="S84" s="408"/>
      <c r="T84" s="406"/>
      <c r="U84" s="406"/>
      <c r="V84" s="406"/>
      <c r="W84" s="406"/>
      <c r="X84" s="406"/>
      <c r="Y84" s="406"/>
      <c r="Z84" s="406"/>
      <c r="AA84" s="407"/>
      <c r="AB84" s="408"/>
      <c r="AC84" s="406"/>
      <c r="AD84" s="406"/>
      <c r="AE84" s="406"/>
      <c r="AF84" s="406"/>
      <c r="AG84" s="406"/>
      <c r="AH84" s="406"/>
      <c r="AI84" s="406"/>
      <c r="AJ84" s="409"/>
      <c r="AK84" s="179"/>
      <c r="AL84" s="172"/>
      <c r="AM84" s="4" t="str">
        <f>IF(COUNTA(J84,S84,AB84)=0,"未入力","")</f>
        <v>未入力</v>
      </c>
      <c r="AN84" s="6" t="str">
        <f>IF(T84&lt;&gt;"","1"&amp;TEXT(T84,"00"),
IF(T85&lt;&gt;"","2"&amp;TEXT(T85,"00"),
IF(T86&lt;&gt;"","3"&amp;TEXT(T86,"00"),"")))</f>
        <v/>
      </c>
      <c r="AS84" s="191"/>
      <c r="AT84" s="6" t="str">
        <f>IF(COUNTA(J84,S84,AB84)=0,"未入力です。","")</f>
        <v>未入力です。</v>
      </c>
    </row>
    <row r="85" spans="1:46" ht="39" customHeight="1">
      <c r="A85" s="148"/>
      <c r="B85" s="360" t="s">
        <v>2246</v>
      </c>
      <c r="C85" s="347"/>
      <c r="D85" s="347"/>
      <c r="E85" s="347"/>
      <c r="F85" s="347"/>
      <c r="G85" s="347"/>
      <c r="H85" s="347"/>
      <c r="I85" s="347"/>
      <c r="J85" s="405"/>
      <c r="K85" s="406"/>
      <c r="L85" s="406"/>
      <c r="M85" s="406"/>
      <c r="N85" s="406"/>
      <c r="O85" s="406"/>
      <c r="P85" s="406"/>
      <c r="Q85" s="406"/>
      <c r="R85" s="407"/>
      <c r="S85" s="405"/>
      <c r="T85" s="406"/>
      <c r="U85" s="406"/>
      <c r="V85" s="406"/>
      <c r="W85" s="406"/>
      <c r="X85" s="406"/>
      <c r="Y85" s="406"/>
      <c r="Z85" s="406"/>
      <c r="AA85" s="407"/>
      <c r="AB85" s="405"/>
      <c r="AC85" s="406"/>
      <c r="AD85" s="406"/>
      <c r="AE85" s="406"/>
      <c r="AF85" s="406"/>
      <c r="AG85" s="406"/>
      <c r="AH85" s="406"/>
      <c r="AI85" s="406"/>
      <c r="AJ85" s="407"/>
      <c r="AK85" s="179"/>
      <c r="AL85" s="172"/>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191"/>
      <c r="AT85" s="6" t="str">
        <f>IF(OR(AND(J$84&lt;&gt;"",COUNTA(J85)=0),
AND(S$84&lt;&gt;"",COUNTA(S85)=0),
AND(AB$84&lt;&gt;"",COUNTA(AB85)=0)),"未入力があります。",
IF(OR(AND(J$84="",COUNTA(J85)=1),AND(S$84="",COUNTA(S85)=1),
AND(AB$84="",COUNTA(AB85)=1)),"棟番号を入力してください。","")
)</f>
        <v/>
      </c>
    </row>
    <row r="86" spans="1:46" ht="23.15" customHeight="1">
      <c r="A86" s="148"/>
      <c r="B86" s="394" t="s">
        <v>2417</v>
      </c>
      <c r="C86" s="338"/>
      <c r="D86" s="338"/>
      <c r="E86" s="338"/>
      <c r="F86" s="338"/>
      <c r="G86" s="338"/>
      <c r="H86" s="338"/>
      <c r="I86" s="338"/>
      <c r="J86" s="405"/>
      <c r="K86" s="406"/>
      <c r="L86" s="406"/>
      <c r="M86" s="406"/>
      <c r="N86" s="406"/>
      <c r="O86" s="406"/>
      <c r="P86" s="406"/>
      <c r="Q86" s="406"/>
      <c r="R86" s="407"/>
      <c r="S86" s="408"/>
      <c r="T86" s="406"/>
      <c r="U86" s="406"/>
      <c r="V86" s="406"/>
      <c r="W86" s="406"/>
      <c r="X86" s="406"/>
      <c r="Y86" s="406"/>
      <c r="Z86" s="406"/>
      <c r="AA86" s="407"/>
      <c r="AB86" s="408"/>
      <c r="AC86" s="406"/>
      <c r="AD86" s="406"/>
      <c r="AE86" s="406"/>
      <c r="AF86" s="406"/>
      <c r="AG86" s="406"/>
      <c r="AH86" s="406"/>
      <c r="AI86" s="406"/>
      <c r="AJ86" s="409"/>
      <c r="AK86" s="179"/>
      <c r="AL86" s="172"/>
      <c r="AM86" s="4"/>
      <c r="AS86" s="191"/>
      <c r="AT86" s="6" t="str">
        <f>IF(OR(AND(J$84&lt;&gt;"",COUNTA(J86)=0),
AND(S$84&lt;&gt;"",COUNTA(S86)=0),
AND(AB$84&lt;&gt;"",COUNTA(AB86)=0)),"未入力があります。",
IF(OR(AND(J$84="",COUNTA(J86)=1),AND(S$84="",COUNTA(S86)=1),
AND(AB$84="",COUNTA(AB86)=1)),"棟番号を入力してください。","")
)</f>
        <v/>
      </c>
    </row>
    <row r="87" spans="1:46" ht="17.149999999999999" customHeight="1">
      <c r="A87" s="148"/>
      <c r="B87" s="411"/>
      <c r="C87" s="366"/>
      <c r="D87" s="366"/>
      <c r="E87" s="366"/>
      <c r="F87" s="366"/>
      <c r="G87" s="366"/>
      <c r="H87" s="366"/>
      <c r="I87" s="366"/>
      <c r="J87" s="381" t="s">
        <v>2416</v>
      </c>
      <c r="K87" s="382"/>
      <c r="L87" s="382"/>
      <c r="M87" s="382"/>
      <c r="N87" s="382"/>
      <c r="O87" s="382"/>
      <c r="P87" s="382"/>
      <c r="Q87" s="382"/>
      <c r="R87" s="421"/>
      <c r="S87" s="422" t="s">
        <v>2416</v>
      </c>
      <c r="T87" s="382"/>
      <c r="U87" s="382"/>
      <c r="V87" s="382"/>
      <c r="W87" s="382"/>
      <c r="X87" s="382"/>
      <c r="Y87" s="382"/>
      <c r="Z87" s="382"/>
      <c r="AA87" s="421"/>
      <c r="AB87" s="422" t="s">
        <v>2416</v>
      </c>
      <c r="AC87" s="382"/>
      <c r="AD87" s="382"/>
      <c r="AE87" s="382"/>
      <c r="AF87" s="382"/>
      <c r="AG87" s="382"/>
      <c r="AH87" s="382"/>
      <c r="AI87" s="382"/>
      <c r="AJ87" s="383"/>
      <c r="AK87" s="180"/>
      <c r="AL87" s="172"/>
      <c r="AM87" s="4"/>
      <c r="AN87" s="8" t="b">
        <v>0</v>
      </c>
      <c r="AO87" s="8" t="b">
        <v>0</v>
      </c>
      <c r="AP87" s="8" t="b">
        <v>0</v>
      </c>
      <c r="AS87" s="191"/>
    </row>
    <row r="88" spans="1:46" ht="20.149999999999999" customHeight="1">
      <c r="A88" s="148"/>
      <c r="B88" s="418" t="s">
        <v>2418</v>
      </c>
      <c r="C88" s="399"/>
      <c r="D88" s="399"/>
      <c r="E88" s="399"/>
      <c r="F88" s="399"/>
      <c r="G88" s="399"/>
      <c r="H88" s="399"/>
      <c r="I88" s="399"/>
      <c r="J88" s="412"/>
      <c r="K88" s="413"/>
      <c r="L88" s="413"/>
      <c r="M88" s="413"/>
      <c r="N88" s="413"/>
      <c r="O88" s="413"/>
      <c r="P88" s="413"/>
      <c r="Q88" s="413"/>
      <c r="R88" s="414"/>
      <c r="S88" s="412"/>
      <c r="T88" s="413"/>
      <c r="U88" s="413"/>
      <c r="V88" s="413"/>
      <c r="W88" s="413"/>
      <c r="X88" s="413"/>
      <c r="Y88" s="413"/>
      <c r="Z88" s="413"/>
      <c r="AA88" s="414"/>
      <c r="AB88" s="412"/>
      <c r="AC88" s="413"/>
      <c r="AD88" s="413"/>
      <c r="AE88" s="413"/>
      <c r="AF88" s="413"/>
      <c r="AG88" s="413"/>
      <c r="AH88" s="413"/>
      <c r="AI88" s="413"/>
      <c r="AJ88" s="414"/>
      <c r="AK88" s="197"/>
      <c r="AL88" s="157"/>
      <c r="AM88" s="4"/>
      <c r="AS88" s="191"/>
      <c r="AT88" s="6" t="str">
        <f>IF(OR(AND(J$84&lt;&gt;"",COUNTA(J88)=0),
AND(S$84&lt;&gt;"",COUNTA(S88)=0),
AND(AB$84&lt;&gt;"",COUNTA(AB88)=0)),"未入力があります。",
IF(OR(AND(J$84="",COUNTA(J88)=1),AND(S$84="",COUNTA(S88)=1),
AND(AB$84="",COUNTA(AB88)=1)),"棟番号を入力してください。","")
)</f>
        <v/>
      </c>
    </row>
    <row r="89" spans="1:46" ht="16" customHeight="1">
      <c r="A89" s="148"/>
      <c r="B89" s="419"/>
      <c r="C89" s="420"/>
      <c r="D89" s="420"/>
      <c r="E89" s="420"/>
      <c r="F89" s="420"/>
      <c r="G89" s="420"/>
      <c r="H89" s="420"/>
      <c r="I89" s="420"/>
      <c r="J89" s="415"/>
      <c r="K89" s="416"/>
      <c r="L89" s="416"/>
      <c r="M89" s="416"/>
      <c r="N89" s="416"/>
      <c r="O89" s="416"/>
      <c r="P89" s="416"/>
      <c r="Q89" s="416"/>
      <c r="R89" s="417"/>
      <c r="S89" s="415"/>
      <c r="T89" s="416"/>
      <c r="U89" s="416"/>
      <c r="V89" s="416"/>
      <c r="W89" s="416"/>
      <c r="X89" s="416"/>
      <c r="Y89" s="416"/>
      <c r="Z89" s="416"/>
      <c r="AA89" s="417"/>
      <c r="AB89" s="415"/>
      <c r="AC89" s="416"/>
      <c r="AD89" s="416"/>
      <c r="AE89" s="416"/>
      <c r="AF89" s="416"/>
      <c r="AG89" s="416"/>
      <c r="AH89" s="416"/>
      <c r="AI89" s="416"/>
      <c r="AJ89" s="417"/>
      <c r="AK89" s="205"/>
      <c r="AL89" s="173"/>
      <c r="AM89" s="4"/>
      <c r="AS89" s="191"/>
    </row>
    <row r="90" spans="1:46" ht="23.15" customHeight="1">
      <c r="A90" s="148"/>
      <c r="B90" s="373" t="s">
        <v>2419</v>
      </c>
      <c r="C90" s="374"/>
      <c r="D90" s="374"/>
      <c r="E90" s="374"/>
      <c r="F90" s="374"/>
      <c r="G90" s="374"/>
      <c r="H90" s="374"/>
      <c r="I90" s="374"/>
      <c r="J90" s="152"/>
      <c r="K90" s="363"/>
      <c r="L90" s="363"/>
      <c r="M90" s="363"/>
      <c r="N90" s="363"/>
      <c r="O90" s="363"/>
      <c r="P90" s="354" t="s">
        <v>46</v>
      </c>
      <c r="Q90" s="354"/>
      <c r="R90" s="163"/>
      <c r="S90" s="162"/>
      <c r="T90" s="363"/>
      <c r="U90" s="363"/>
      <c r="V90" s="363"/>
      <c r="W90" s="363"/>
      <c r="X90" s="363"/>
      <c r="Y90" s="354" t="s">
        <v>46</v>
      </c>
      <c r="Z90" s="354"/>
      <c r="AA90" s="163"/>
      <c r="AB90" s="162"/>
      <c r="AC90" s="363"/>
      <c r="AD90" s="363"/>
      <c r="AE90" s="363"/>
      <c r="AF90" s="363"/>
      <c r="AG90" s="363"/>
      <c r="AH90" s="354" t="s">
        <v>46</v>
      </c>
      <c r="AI90" s="354"/>
      <c r="AJ90" s="146"/>
      <c r="AK90" s="4"/>
      <c r="AL90" s="149"/>
      <c r="AM90" s="4" t="str">
        <f>IF(COUNTA(K90,T90,AC90)=0,"未入力","")</f>
        <v>未入力</v>
      </c>
      <c r="AN90" s="4"/>
      <c r="AS90" s="191"/>
      <c r="AT90" s="6" t="str">
        <f>IF(OR(AND(J$84&lt;&gt;"",COUNTA(K90)=0),
AND(S$84&lt;&gt;"",COUNTA(T90)=0),
AND(AB$84&lt;&gt;"",COUNTA(AC90)=0)),"未入力があります。",
IF(OR(AND(J$84="",COUNTA(K90)=1),AND(S$84="",COUNTA(T90)=1),
AND(AB$84="",COUNTA(AC90)=1)),"棟番号を入力してください。","")
)</f>
        <v/>
      </c>
    </row>
    <row r="91" spans="1:46" ht="12" customHeight="1">
      <c r="A91" s="148"/>
      <c r="B91" s="394" t="s">
        <v>2420</v>
      </c>
      <c r="C91" s="395"/>
      <c r="D91" s="395"/>
      <c r="E91" s="395"/>
      <c r="F91" s="395"/>
      <c r="G91" s="395"/>
      <c r="H91" s="395"/>
      <c r="I91" s="395"/>
      <c r="J91" s="154"/>
      <c r="K91" s="3"/>
      <c r="L91" s="3"/>
      <c r="M91" s="3"/>
      <c r="N91" s="3"/>
      <c r="O91" s="3"/>
      <c r="P91" s="3"/>
      <c r="Q91" s="3"/>
      <c r="R91" s="165"/>
      <c r="S91" s="164"/>
      <c r="T91" s="410"/>
      <c r="U91" s="410"/>
      <c r="V91" s="410"/>
      <c r="W91" s="410"/>
      <c r="X91" s="410"/>
      <c r="Y91" s="3"/>
      <c r="Z91" s="3"/>
      <c r="AA91" s="165"/>
      <c r="AB91" s="164"/>
      <c r="AC91" s="3"/>
      <c r="AD91" s="3"/>
      <c r="AE91" s="3"/>
      <c r="AF91" s="3"/>
      <c r="AG91" s="3"/>
      <c r="AH91" s="3"/>
      <c r="AI91" s="3"/>
      <c r="AJ91" s="147"/>
      <c r="AK91" s="4"/>
      <c r="AL91" s="149"/>
      <c r="AM91" s="4"/>
      <c r="AN91" s="8"/>
      <c r="AO91" s="8"/>
      <c r="AP91" s="8"/>
      <c r="AS91" s="191">
        <f>COUNTIF(AN91:AN97, TRUE)</f>
        <v>0</v>
      </c>
    </row>
    <row r="92" spans="1:46" ht="19" customHeight="1">
      <c r="A92" s="148"/>
      <c r="B92" s="396"/>
      <c r="C92" s="397"/>
      <c r="D92" s="397"/>
      <c r="E92" s="397"/>
      <c r="F92" s="397"/>
      <c r="G92" s="397"/>
      <c r="H92" s="397"/>
      <c r="I92" s="397"/>
      <c r="J92" s="150"/>
      <c r="K92" s="386"/>
      <c r="L92" s="386"/>
      <c r="M92" s="386"/>
      <c r="N92" s="386"/>
      <c r="O92" s="386"/>
      <c r="P92" s="391" t="s">
        <v>47</v>
      </c>
      <c r="Q92" s="391"/>
      <c r="R92" s="167"/>
      <c r="S92" s="166"/>
      <c r="T92" s="467"/>
      <c r="U92" s="467"/>
      <c r="V92" s="467"/>
      <c r="W92" s="467"/>
      <c r="X92" s="467"/>
      <c r="Y92" s="391" t="s">
        <v>2284</v>
      </c>
      <c r="Z92" s="391"/>
      <c r="AA92" s="167"/>
      <c r="AB92" s="166"/>
      <c r="AC92" s="386"/>
      <c r="AD92" s="386"/>
      <c r="AE92" s="386"/>
      <c r="AF92" s="386"/>
      <c r="AG92" s="386"/>
      <c r="AH92" s="391" t="s">
        <v>2284</v>
      </c>
      <c r="AI92" s="391"/>
      <c r="AJ92" s="151"/>
      <c r="AK92" s="4"/>
      <c r="AL92" s="149"/>
      <c r="AM92" s="179"/>
      <c r="AN92" s="8"/>
      <c r="AO92" s="8"/>
      <c r="AP92" s="8"/>
      <c r="AS92" s="191">
        <f>COUNTIF(AO91:AO97, TRUE)</f>
        <v>0</v>
      </c>
      <c r="AT92" s="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48"/>
      <c r="B93" s="202"/>
      <c r="C93" s="202"/>
      <c r="D93" s="202"/>
      <c r="E93" s="202"/>
      <c r="F93" s="202"/>
      <c r="G93" s="202"/>
      <c r="H93" s="202"/>
      <c r="I93" s="200"/>
      <c r="J93" s="148"/>
      <c r="K93" s="155"/>
      <c r="L93" s="155"/>
      <c r="M93" s="155"/>
      <c r="N93" s="155"/>
      <c r="O93" s="198"/>
      <c r="P93" s="198"/>
      <c r="Q93" s="4"/>
      <c r="R93" s="169"/>
      <c r="S93" s="168"/>
      <c r="T93" s="155"/>
      <c r="U93" s="155"/>
      <c r="V93" s="155"/>
      <c r="W93" s="155"/>
      <c r="X93" s="198"/>
      <c r="Y93" s="198"/>
      <c r="Z93" s="4"/>
      <c r="AA93" s="169"/>
      <c r="AB93" s="168"/>
      <c r="AC93" s="155"/>
      <c r="AD93" s="155"/>
      <c r="AE93" s="155"/>
      <c r="AF93" s="155"/>
      <c r="AG93" s="198"/>
      <c r="AH93" s="198"/>
      <c r="AI93" s="4"/>
      <c r="AJ93" s="149"/>
      <c r="AK93" s="4"/>
      <c r="AL93" s="149"/>
      <c r="AM93" s="197"/>
      <c r="AN93" s="8" t="b">
        <v>0</v>
      </c>
      <c r="AO93" s="8" t="b">
        <v>0</v>
      </c>
      <c r="AP93" s="8" t="b">
        <v>0</v>
      </c>
      <c r="AS93" s="191">
        <f>COUNTIF(AP91:AP97, TRUE)</f>
        <v>0</v>
      </c>
      <c r="AT93" s="6" t="str">
        <f>IF(OR(AND(J$84&lt;&gt;"",COUNTA(K93)=0),
AND(S$84&lt;&gt;"",COUNTA(T93)=0),
AND(AB$84&lt;&gt;"",COUNTA(AC93)=0)),"未入力があります。",
IF(OR(AND(J$84="",COUNTA(K93)=1),AND(S$84="",COUNTA(T93)=1),
AND(AB$84="",COUNTA(AC93)=1)),"棟番号を入力してください。","")
)</f>
        <v/>
      </c>
    </row>
    <row r="94" spans="1:46" ht="23" customHeight="1">
      <c r="A94" s="148"/>
      <c r="B94" s="394" t="s">
        <v>2421</v>
      </c>
      <c r="C94" s="395"/>
      <c r="D94" s="395"/>
      <c r="E94" s="395"/>
      <c r="F94" s="395"/>
      <c r="G94" s="395"/>
      <c r="H94" s="395"/>
      <c r="I94" s="441"/>
      <c r="J94" s="221" t="s">
        <v>2291</v>
      </c>
      <c r="K94" s="367" t="s">
        <v>2294</v>
      </c>
      <c r="L94" s="368"/>
      <c r="M94" s="369"/>
      <c r="N94" s="384"/>
      <c r="O94" s="384"/>
      <c r="P94" s="384"/>
      <c r="Q94" s="384"/>
      <c r="R94" s="385"/>
      <c r="S94" s="147" t="s">
        <v>2291</v>
      </c>
      <c r="T94" s="367" t="s">
        <v>2294</v>
      </c>
      <c r="U94" s="368"/>
      <c r="V94" s="369"/>
      <c r="W94" s="392"/>
      <c r="X94" s="384"/>
      <c r="Y94" s="384"/>
      <c r="Z94" s="384"/>
      <c r="AA94" s="385"/>
      <c r="AB94" s="147" t="s">
        <v>2291</v>
      </c>
      <c r="AC94" s="367" t="s">
        <v>2294</v>
      </c>
      <c r="AD94" s="368"/>
      <c r="AE94" s="369"/>
      <c r="AF94" s="392"/>
      <c r="AG94" s="384"/>
      <c r="AH94" s="384"/>
      <c r="AI94" s="384"/>
      <c r="AJ94" s="468"/>
      <c r="AK94" s="4"/>
      <c r="AL94" s="149"/>
      <c r="AM94" s="197" t="str">
        <f>AT94&amp;AT95&amp;AT96&amp;AT97&amp;AT98&amp;AT99</f>
        <v/>
      </c>
      <c r="AN94" s="8"/>
      <c r="AO94" s="8"/>
      <c r="AP94" s="8"/>
      <c r="AS94" s="191"/>
      <c r="AT94" s="6" t="str">
        <f>IF(OR(AND(N94="",COUNTA(N95)=1),
AND(W94="",COUNTA(W95)=1),
AND(AF94="",COUNTA(AF95)=1)),"未入力です。",
IF(OR(AND(J$84="",COUNTA(N94)=1),AND(S$84="",COUNTA(W94)=1),
AND(AB$84="",COUNTA(AF94)=1)),"棟番号を入力してください。",""))</f>
        <v/>
      </c>
    </row>
    <row r="95" spans="1:46" ht="23" customHeight="1">
      <c r="A95" s="148"/>
      <c r="B95" s="469"/>
      <c r="C95" s="455"/>
      <c r="D95" s="455"/>
      <c r="E95" s="455"/>
      <c r="F95" s="455"/>
      <c r="G95" s="455"/>
      <c r="H95" s="455"/>
      <c r="I95" s="470"/>
      <c r="J95" s="222"/>
      <c r="K95" s="367" t="s">
        <v>2295</v>
      </c>
      <c r="L95" s="368"/>
      <c r="M95" s="369"/>
      <c r="N95" s="389"/>
      <c r="O95" s="389"/>
      <c r="P95" s="389"/>
      <c r="Q95" s="389"/>
      <c r="R95" s="163" t="s">
        <v>47</v>
      </c>
      <c r="S95" s="151"/>
      <c r="T95" s="367" t="s">
        <v>2295</v>
      </c>
      <c r="U95" s="368"/>
      <c r="V95" s="368"/>
      <c r="W95" s="390"/>
      <c r="X95" s="346"/>
      <c r="Y95" s="346"/>
      <c r="Z95" s="346"/>
      <c r="AA95" s="163" t="s">
        <v>47</v>
      </c>
      <c r="AB95" s="151"/>
      <c r="AC95" s="367" t="s">
        <v>2295</v>
      </c>
      <c r="AD95" s="368"/>
      <c r="AE95" s="368"/>
      <c r="AF95" s="390"/>
      <c r="AG95" s="346"/>
      <c r="AH95" s="346"/>
      <c r="AI95" s="346"/>
      <c r="AJ95" s="146" t="s">
        <v>47</v>
      </c>
      <c r="AK95" s="4"/>
      <c r="AL95" s="149"/>
      <c r="AM95" s="197"/>
      <c r="AN95" s="8"/>
      <c r="AO95" s="8"/>
      <c r="AP95" s="8"/>
      <c r="AS95" s="191"/>
      <c r="AT95" s="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48"/>
      <c r="B96" s="469"/>
      <c r="C96" s="455"/>
      <c r="D96" s="455"/>
      <c r="E96" s="455"/>
      <c r="F96" s="455"/>
      <c r="G96" s="455"/>
      <c r="H96" s="455"/>
      <c r="I96" s="470"/>
      <c r="J96" s="221" t="s">
        <v>2292</v>
      </c>
      <c r="K96" s="367" t="s">
        <v>2294</v>
      </c>
      <c r="L96" s="368"/>
      <c r="M96" s="369"/>
      <c r="N96" s="384"/>
      <c r="O96" s="384"/>
      <c r="P96" s="384"/>
      <c r="Q96" s="384"/>
      <c r="R96" s="385"/>
      <c r="S96" s="147" t="s">
        <v>2292</v>
      </c>
      <c r="T96" s="367" t="s">
        <v>2294</v>
      </c>
      <c r="U96" s="368"/>
      <c r="V96" s="369"/>
      <c r="W96" s="392"/>
      <c r="X96" s="384"/>
      <c r="Y96" s="384"/>
      <c r="Z96" s="384"/>
      <c r="AA96" s="385"/>
      <c r="AB96" s="147" t="s">
        <v>2292</v>
      </c>
      <c r="AC96" s="367" t="s">
        <v>2294</v>
      </c>
      <c r="AD96" s="368"/>
      <c r="AE96" s="369"/>
      <c r="AF96" s="392"/>
      <c r="AG96" s="384"/>
      <c r="AH96" s="384"/>
      <c r="AI96" s="384"/>
      <c r="AJ96" s="468"/>
      <c r="AK96" s="4"/>
      <c r="AL96" s="149"/>
      <c r="AM96" s="197"/>
      <c r="AN96" s="8"/>
      <c r="AO96" s="8"/>
      <c r="AP96" s="8"/>
      <c r="AS96" s="191"/>
      <c r="AT96" s="6" t="str">
        <f>IF(OR(AND(N96="",COUNTA(N97)=1),
AND(W96="",COUNTA(W97)=1),
AND(AF96="",COUNTA(AF97)=1)),"未入力です。",
IF(OR(AND(J$84="",COUNTA(N96)=1),AND(S$84="",COUNTA(W96)=1),
AND(AB$84="",COUNTA(AF96)=1)),"棟番号を入力してください。",""))</f>
        <v/>
      </c>
    </row>
    <row r="97" spans="1:46" ht="23" customHeight="1">
      <c r="A97" s="148"/>
      <c r="B97" s="469"/>
      <c r="C97" s="455"/>
      <c r="D97" s="455"/>
      <c r="E97" s="455"/>
      <c r="F97" s="455"/>
      <c r="G97" s="455"/>
      <c r="H97" s="455"/>
      <c r="I97" s="470"/>
      <c r="J97" s="222"/>
      <c r="K97" s="367" t="s">
        <v>2295</v>
      </c>
      <c r="L97" s="368"/>
      <c r="M97" s="369"/>
      <c r="N97" s="389"/>
      <c r="O97" s="389"/>
      <c r="P97" s="389"/>
      <c r="Q97" s="389"/>
      <c r="R97" s="163" t="s">
        <v>47</v>
      </c>
      <c r="S97" s="151"/>
      <c r="T97" s="367" t="s">
        <v>2295</v>
      </c>
      <c r="U97" s="368"/>
      <c r="V97" s="368"/>
      <c r="W97" s="390"/>
      <c r="X97" s="346"/>
      <c r="Y97" s="346"/>
      <c r="Z97" s="346"/>
      <c r="AA97" s="163" t="s">
        <v>47</v>
      </c>
      <c r="AB97" s="151"/>
      <c r="AC97" s="367" t="s">
        <v>2295</v>
      </c>
      <c r="AD97" s="368"/>
      <c r="AE97" s="368"/>
      <c r="AF97" s="390"/>
      <c r="AG97" s="346"/>
      <c r="AH97" s="346"/>
      <c r="AI97" s="346"/>
      <c r="AJ97" s="146" t="s">
        <v>47</v>
      </c>
      <c r="AK97" s="4"/>
      <c r="AL97" s="149"/>
      <c r="AM97" s="197"/>
      <c r="AN97" s="8"/>
      <c r="AO97" s="8"/>
      <c r="AP97" s="8"/>
      <c r="AS97" s="191"/>
      <c r="AT97" s="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3" customHeight="1">
      <c r="A98" s="148"/>
      <c r="B98" s="469"/>
      <c r="C98" s="455"/>
      <c r="D98" s="455"/>
      <c r="E98" s="455"/>
      <c r="F98" s="455"/>
      <c r="G98" s="455"/>
      <c r="H98" s="455"/>
      <c r="I98" s="470"/>
      <c r="J98" s="154" t="s">
        <v>2293</v>
      </c>
      <c r="K98" s="367" t="s">
        <v>2294</v>
      </c>
      <c r="L98" s="368"/>
      <c r="M98" s="369"/>
      <c r="N98" s="384"/>
      <c r="O98" s="384"/>
      <c r="P98" s="384"/>
      <c r="Q98" s="384"/>
      <c r="R98" s="385"/>
      <c r="S98" s="3" t="s">
        <v>2293</v>
      </c>
      <c r="T98" s="367" t="s">
        <v>2294</v>
      </c>
      <c r="U98" s="368"/>
      <c r="V98" s="369"/>
      <c r="W98" s="392"/>
      <c r="X98" s="384"/>
      <c r="Y98" s="384"/>
      <c r="Z98" s="384"/>
      <c r="AA98" s="385"/>
      <c r="AB98" s="3" t="s">
        <v>2293</v>
      </c>
      <c r="AC98" s="367" t="s">
        <v>2294</v>
      </c>
      <c r="AD98" s="368"/>
      <c r="AE98" s="369"/>
      <c r="AF98" s="392"/>
      <c r="AG98" s="384"/>
      <c r="AH98" s="384"/>
      <c r="AI98" s="384"/>
      <c r="AJ98" s="468"/>
      <c r="AK98" s="4"/>
      <c r="AL98" s="149"/>
      <c r="AM98" s="197"/>
      <c r="AN98" s="8"/>
      <c r="AO98" s="8"/>
      <c r="AP98" s="8"/>
      <c r="AS98" s="191"/>
      <c r="AT98" s="6" t="str">
        <f>IF(OR(AND(N98="",COUNTA(N99)=1),
AND(W98="",COUNTA(W99)=1),
AND(AF98="",COUNTA(AF99)=1)),"未入力です。",
IF(OR(AND(J$84="",COUNTA(N98)=1),AND(S$84="",COUNTA(W98)=1),
AND(AB$84="",COUNTA(AF98)=1)),"棟番号を入力してください。",""))</f>
        <v/>
      </c>
    </row>
    <row r="99" spans="1:46" ht="23" customHeight="1">
      <c r="A99" s="148"/>
      <c r="B99" s="396"/>
      <c r="C99" s="397"/>
      <c r="D99" s="397"/>
      <c r="E99" s="397"/>
      <c r="F99" s="397"/>
      <c r="G99" s="397"/>
      <c r="H99" s="397"/>
      <c r="I99" s="404"/>
      <c r="J99" s="150"/>
      <c r="K99" s="367" t="s">
        <v>2295</v>
      </c>
      <c r="L99" s="368"/>
      <c r="M99" s="369"/>
      <c r="N99" s="346"/>
      <c r="O99" s="346"/>
      <c r="P99" s="346"/>
      <c r="Q99" s="346"/>
      <c r="R99" s="163" t="s">
        <v>47</v>
      </c>
      <c r="S99" s="7"/>
      <c r="T99" s="367" t="s">
        <v>2295</v>
      </c>
      <c r="U99" s="368"/>
      <c r="V99" s="368"/>
      <c r="W99" s="390"/>
      <c r="X99" s="346"/>
      <c r="Y99" s="346"/>
      <c r="Z99" s="346"/>
      <c r="AA99" s="163" t="s">
        <v>47</v>
      </c>
      <c r="AB99" s="7"/>
      <c r="AC99" s="367" t="s">
        <v>2295</v>
      </c>
      <c r="AD99" s="368"/>
      <c r="AE99" s="368"/>
      <c r="AF99" s="390"/>
      <c r="AG99" s="346"/>
      <c r="AH99" s="346"/>
      <c r="AI99" s="346"/>
      <c r="AJ99" s="146" t="s">
        <v>47</v>
      </c>
      <c r="AK99" s="4"/>
      <c r="AL99" s="149"/>
      <c r="AM99" s="4"/>
      <c r="AN99" s="8"/>
      <c r="AO99" s="8"/>
      <c r="AP99" s="8"/>
      <c r="AS99" s="191"/>
      <c r="AT99" s="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3" customHeight="1">
      <c r="A100" s="148"/>
      <c r="B100" s="398" t="s">
        <v>2422</v>
      </c>
      <c r="C100" s="399"/>
      <c r="D100" s="399"/>
      <c r="E100" s="399"/>
      <c r="F100" s="399"/>
      <c r="G100" s="399"/>
      <c r="H100" s="399"/>
      <c r="I100" s="399"/>
      <c r="J100" s="152"/>
      <c r="K100" s="363"/>
      <c r="L100" s="363"/>
      <c r="M100" s="363"/>
      <c r="N100" s="363"/>
      <c r="O100" s="363"/>
      <c r="P100" s="354" t="s">
        <v>48</v>
      </c>
      <c r="Q100" s="354"/>
      <c r="R100" s="163"/>
      <c r="S100" s="162"/>
      <c r="T100" s="363"/>
      <c r="U100" s="363"/>
      <c r="V100" s="363"/>
      <c r="W100" s="363"/>
      <c r="X100" s="363"/>
      <c r="Y100" s="354" t="s">
        <v>48</v>
      </c>
      <c r="Z100" s="354"/>
      <c r="AA100" s="163"/>
      <c r="AB100" s="162"/>
      <c r="AC100" s="363"/>
      <c r="AD100" s="363"/>
      <c r="AE100" s="363"/>
      <c r="AF100" s="363"/>
      <c r="AG100" s="363"/>
      <c r="AH100" s="354" t="s">
        <v>48</v>
      </c>
      <c r="AI100" s="354"/>
      <c r="AJ100" s="146"/>
      <c r="AK100" s="4"/>
      <c r="AL100" s="149"/>
      <c r="AM100" s="197"/>
      <c r="AN100" s="8"/>
      <c r="AO100" s="8"/>
      <c r="AP100" s="8"/>
      <c r="AS100" s="191">
        <f>COUNTIF(AN99:AN104, TRUE)</f>
        <v>0</v>
      </c>
      <c r="AT100" s="6" t="str">
        <f>IF(OR(AND(J$84&lt;&gt;"",COUNTA(K100)=0),
AND(S$84&lt;&gt;"",COUNTA(T100)=0),
AND(AB$84&lt;&gt;"",COUNTA(AC100)=0)),"未入力があります。",
IF(OR(AND(J$84="",COUNTA(K100)=1),AND(S$84="",COUNTA(T100)=1),
AND(AB$84="",COUNTA(AC100)=1)),"棟番号を入力してください。","")
)</f>
        <v/>
      </c>
    </row>
    <row r="101" spans="1:46" ht="8.5" hidden="1" customHeight="1">
      <c r="A101" s="148"/>
      <c r="B101" s="419"/>
      <c r="C101" s="420"/>
      <c r="D101" s="420"/>
      <c r="E101" s="420"/>
      <c r="F101" s="420"/>
      <c r="G101" s="420"/>
      <c r="H101" s="420"/>
      <c r="I101" s="420"/>
      <c r="J101" s="148"/>
      <c r="K101" s="212"/>
      <c r="L101" s="212"/>
      <c r="M101" s="212"/>
      <c r="N101" s="212"/>
      <c r="O101" s="198"/>
      <c r="P101" s="198"/>
      <c r="Q101" s="4"/>
      <c r="R101" s="169"/>
      <c r="S101" s="168"/>
      <c r="T101" s="212"/>
      <c r="U101" s="212"/>
      <c r="V101" s="212"/>
      <c r="W101" s="212"/>
      <c r="X101" s="198"/>
      <c r="Y101" s="198"/>
      <c r="Z101" s="4"/>
      <c r="AA101" s="169"/>
      <c r="AB101" s="168"/>
      <c r="AC101" s="212"/>
      <c r="AD101" s="212"/>
      <c r="AE101" s="212"/>
      <c r="AF101" s="212"/>
      <c r="AG101" s="198"/>
      <c r="AH101" s="198"/>
      <c r="AI101" s="4"/>
      <c r="AJ101" s="149"/>
      <c r="AK101" s="4"/>
      <c r="AL101" s="149"/>
      <c r="AM101" s="197"/>
      <c r="AN101" s="8"/>
      <c r="AO101" s="8"/>
      <c r="AP101" s="8"/>
      <c r="AS101" s="191">
        <f>COUNTIF(AO99:AO104, TRUE)</f>
        <v>0</v>
      </c>
      <c r="AT101" s="6" t="str">
        <f>IFERROR(IF(AND($T$96&lt;&gt;"",AS101&gt;=2),"選択は1つまでです（2列目）。",IF(AND($T$96&lt;&gt;"",AS101=0),"未入力があります（2列目）。",IF(AND($T$96="",AS101&gt;0),"棟番号を入力してください（2列目）。",""))),"")</f>
        <v>未入力があります（2列目）。</v>
      </c>
    </row>
    <row r="102" spans="1:46" ht="17.5" customHeight="1">
      <c r="A102" s="148"/>
      <c r="B102" s="401"/>
      <c r="C102" s="402"/>
      <c r="D102" s="402"/>
      <c r="E102" s="402"/>
      <c r="F102" s="402"/>
      <c r="G102" s="402"/>
      <c r="H102" s="402"/>
      <c r="I102" s="402"/>
      <c r="J102" s="150"/>
      <c r="K102" s="204"/>
      <c r="M102" s="204"/>
      <c r="N102" s="223" t="s">
        <v>2248</v>
      </c>
      <c r="O102" s="161"/>
      <c r="P102" s="161"/>
      <c r="Q102" s="7"/>
      <c r="R102" s="167"/>
      <c r="S102" s="166"/>
      <c r="T102" s="204"/>
      <c r="V102" s="204"/>
      <c r="W102" s="223" t="s">
        <v>2248</v>
      </c>
      <c r="X102" s="161"/>
      <c r="Y102" s="161"/>
      <c r="Z102" s="7"/>
      <c r="AA102" s="167"/>
      <c r="AB102" s="166"/>
      <c r="AC102" s="204"/>
      <c r="AE102" s="204"/>
      <c r="AF102" s="223" t="s">
        <v>2248</v>
      </c>
      <c r="AG102" s="161"/>
      <c r="AH102" s="161"/>
      <c r="AI102" s="7"/>
      <c r="AJ102" s="151"/>
      <c r="AK102" s="4"/>
      <c r="AL102" s="149"/>
      <c r="AM102" s="197"/>
      <c r="AN102" s="8" t="b">
        <v>0</v>
      </c>
      <c r="AO102" s="8" t="b">
        <v>0</v>
      </c>
      <c r="AP102" s="8" t="b">
        <v>0</v>
      </c>
      <c r="AS102" s="191"/>
    </row>
    <row r="103" spans="1:46" ht="11.5" customHeight="1">
      <c r="A103" s="148"/>
      <c r="B103" s="394" t="s">
        <v>2423</v>
      </c>
      <c r="C103" s="395"/>
      <c r="D103" s="395"/>
      <c r="E103" s="395"/>
      <c r="F103" s="395"/>
      <c r="G103" s="395"/>
      <c r="H103" s="395"/>
      <c r="I103" s="395"/>
      <c r="J103" s="154"/>
      <c r="K103" s="156"/>
      <c r="L103" s="156"/>
      <c r="M103" s="156"/>
      <c r="N103" s="156"/>
      <c r="O103" s="156"/>
      <c r="P103" s="156"/>
      <c r="Q103" s="3"/>
      <c r="R103" s="165"/>
      <c r="S103" s="164"/>
      <c r="T103" s="156"/>
      <c r="U103" s="156"/>
      <c r="V103" s="156"/>
      <c r="W103" s="156"/>
      <c r="X103" s="156"/>
      <c r="Y103" s="156"/>
      <c r="Z103" s="3"/>
      <c r="AA103" s="165"/>
      <c r="AB103" s="164"/>
      <c r="AC103" s="156"/>
      <c r="AD103" s="156"/>
      <c r="AE103" s="156"/>
      <c r="AF103" s="156"/>
      <c r="AG103" s="156"/>
      <c r="AH103" s="156"/>
      <c r="AI103" s="3"/>
      <c r="AJ103" s="147"/>
      <c r="AK103" s="4"/>
      <c r="AL103" s="149"/>
      <c r="AM103" s="197"/>
      <c r="AN103" s="8"/>
      <c r="AO103" s="8"/>
      <c r="AP103" s="8"/>
      <c r="AS103" s="191"/>
    </row>
    <row r="104" spans="1:46" ht="19" customHeight="1">
      <c r="A104" s="148"/>
      <c r="B104" s="396"/>
      <c r="C104" s="397"/>
      <c r="D104" s="397"/>
      <c r="E104" s="397"/>
      <c r="F104" s="397"/>
      <c r="G104" s="397"/>
      <c r="H104" s="397"/>
      <c r="I104" s="397"/>
      <c r="J104" s="150"/>
      <c r="K104" s="386"/>
      <c r="L104" s="386"/>
      <c r="M104" s="386"/>
      <c r="N104" s="386"/>
      <c r="O104" s="386"/>
      <c r="P104" s="386" t="s">
        <v>2092</v>
      </c>
      <c r="Q104" s="386"/>
      <c r="R104" s="167"/>
      <c r="S104" s="166"/>
      <c r="T104" s="386"/>
      <c r="U104" s="386"/>
      <c r="V104" s="386"/>
      <c r="W104" s="386"/>
      <c r="X104" s="386"/>
      <c r="Y104" s="386" t="s">
        <v>2092</v>
      </c>
      <c r="Z104" s="386"/>
      <c r="AA104" s="167"/>
      <c r="AB104" s="166"/>
      <c r="AC104" s="386"/>
      <c r="AD104" s="386"/>
      <c r="AE104" s="386"/>
      <c r="AF104" s="386"/>
      <c r="AG104" s="386"/>
      <c r="AH104" s="386" t="s">
        <v>2092</v>
      </c>
      <c r="AI104" s="386"/>
      <c r="AJ104" s="151"/>
      <c r="AK104" s="4"/>
      <c r="AL104" s="149"/>
      <c r="AM104" s="197"/>
      <c r="AN104" s="8"/>
      <c r="AO104" s="8"/>
      <c r="AP104" s="8"/>
      <c r="AS104" s="191"/>
      <c r="AT104" s="6" t="str">
        <f>IF(OR(AND(J$84="",COUNTA(K104)=1),AND(S$84="",COUNTA(T104)=1),
AND(AB$84="",COUNTA(AC104)=1)),"棟番号を入力してください。","")</f>
        <v/>
      </c>
    </row>
    <row r="105" spans="1:46" ht="12" customHeight="1">
      <c r="A105" s="148"/>
      <c r="B105" s="394" t="s">
        <v>2424</v>
      </c>
      <c r="C105" s="395"/>
      <c r="D105" s="395"/>
      <c r="E105" s="395"/>
      <c r="F105" s="395"/>
      <c r="G105" s="395"/>
      <c r="H105" s="395"/>
      <c r="I105" s="395"/>
      <c r="J105" s="154"/>
      <c r="K105" s="442"/>
      <c r="L105" s="442"/>
      <c r="M105" s="442"/>
      <c r="N105" s="442"/>
      <c r="O105" s="442"/>
      <c r="P105" s="442"/>
      <c r="Q105" s="3"/>
      <c r="R105" s="165"/>
      <c r="S105" s="164"/>
      <c r="T105" s="442"/>
      <c r="U105" s="442"/>
      <c r="V105" s="442"/>
      <c r="W105" s="442"/>
      <c r="X105" s="442"/>
      <c r="Y105" s="442"/>
      <c r="Z105" s="3"/>
      <c r="AA105" s="165"/>
      <c r="AB105" s="164"/>
      <c r="AC105" s="442"/>
      <c r="AD105" s="442"/>
      <c r="AE105" s="442"/>
      <c r="AF105" s="442"/>
      <c r="AG105" s="442"/>
      <c r="AH105" s="442"/>
      <c r="AI105" s="3"/>
      <c r="AJ105" s="147"/>
      <c r="AK105" s="4"/>
      <c r="AL105" s="149"/>
      <c r="AM105" s="4">
        <f>AT105</f>
        <v>0</v>
      </c>
      <c r="AS105" s="191"/>
    </row>
    <row r="106" spans="1:46" ht="19" customHeight="1">
      <c r="A106" s="148"/>
      <c r="B106" s="396"/>
      <c r="C106" s="397"/>
      <c r="D106" s="397"/>
      <c r="E106" s="397"/>
      <c r="F106" s="397"/>
      <c r="G106" s="397"/>
      <c r="H106" s="397"/>
      <c r="I106" s="397"/>
      <c r="J106" s="150"/>
      <c r="K106" s="7" t="s">
        <v>2093</v>
      </c>
      <c r="L106" s="7"/>
      <c r="M106" s="386"/>
      <c r="N106" s="386"/>
      <c r="O106" s="386"/>
      <c r="P106" s="386" t="s">
        <v>2092</v>
      </c>
      <c r="Q106" s="386"/>
      <c r="R106" s="167"/>
      <c r="S106" s="166"/>
      <c r="T106" s="7" t="s">
        <v>2093</v>
      </c>
      <c r="U106" s="7"/>
      <c r="V106" s="386"/>
      <c r="W106" s="386"/>
      <c r="X106" s="386"/>
      <c r="Y106" s="386" t="s">
        <v>2092</v>
      </c>
      <c r="Z106" s="386"/>
      <c r="AA106" s="167"/>
      <c r="AB106" s="166"/>
      <c r="AC106" s="7" t="s">
        <v>2093</v>
      </c>
      <c r="AD106" s="7"/>
      <c r="AE106" s="386"/>
      <c r="AF106" s="386"/>
      <c r="AG106" s="386"/>
      <c r="AH106" s="386" t="s">
        <v>2092</v>
      </c>
      <c r="AI106" s="386"/>
      <c r="AJ106" s="151"/>
      <c r="AK106" s="4"/>
      <c r="AL106" s="149"/>
      <c r="AM106" s="4"/>
      <c r="AS106" s="191"/>
      <c r="AT106" s="6" t="str">
        <f>IF(OR(AND(J$84="",COUNTA(M106)=1),AND(S$84="",COUNTA(V106)=1),
AND(AB$84="",COUNTA(AE106)=1)),"棟番号を入力してください。","")</f>
        <v/>
      </c>
    </row>
    <row r="107" spans="1:46" ht="4" customHeight="1">
      <c r="A107" s="148"/>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149"/>
      <c r="AM107" s="4"/>
      <c r="AS107" s="191"/>
    </row>
    <row r="108" spans="1:46" ht="4" customHeight="1">
      <c r="A108" s="148"/>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149"/>
      <c r="AM108" s="4"/>
      <c r="AS108" s="191"/>
    </row>
    <row r="109" spans="1:46" ht="23" customHeight="1">
      <c r="A109" s="393" t="s">
        <v>2425</v>
      </c>
      <c r="B109" s="387"/>
      <c r="C109" s="387"/>
      <c r="D109" s="387"/>
      <c r="E109" s="387"/>
      <c r="F109" s="387"/>
      <c r="G109" s="387"/>
      <c r="H109" s="387"/>
      <c r="I109" s="387"/>
      <c r="J109" s="387"/>
      <c r="K109" s="387"/>
      <c r="L109" s="387"/>
      <c r="M109" s="387"/>
      <c r="N109" s="387"/>
      <c r="O109" s="387"/>
      <c r="R109" s="388"/>
      <c r="S109" s="389"/>
      <c r="T109" s="389"/>
      <c r="U109" s="389"/>
      <c r="V109" s="389"/>
      <c r="W109" s="389"/>
      <c r="X109" s="389"/>
      <c r="Y109" s="389"/>
      <c r="Z109" s="389"/>
      <c r="AA109" s="203" t="s">
        <v>47</v>
      </c>
      <c r="AB109" s="171"/>
      <c r="AC109" s="170"/>
      <c r="AD109" s="170"/>
      <c r="AG109" s="4"/>
      <c r="AH109" s="4"/>
      <c r="AI109" s="4"/>
      <c r="AJ109" s="4"/>
      <c r="AK109" s="4"/>
      <c r="AL109" s="149"/>
      <c r="AM109" s="4"/>
      <c r="AS109" s="191"/>
      <c r="AT109" s="6" t="str">
        <f>IF(AND($AN$78=TRUE,R109=""),"未入力です。",IF(AND($AN$78=FALSE,R109&lt;&gt;""),"【４．工事種別】が新築以外の場合は回答は不要です。",""))</f>
        <v/>
      </c>
    </row>
    <row r="110" spans="1:46" ht="2.5" customHeight="1">
      <c r="A110" s="150"/>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51"/>
      <c r="AM110" s="4"/>
      <c r="AS110" s="191"/>
    </row>
    <row r="111" spans="1:46" ht="4"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S111" s="191"/>
    </row>
    <row r="112" spans="1:46" ht="15" customHeight="1">
      <c r="A112" s="387" t="s">
        <v>50</v>
      </c>
      <c r="B112" s="387"/>
      <c r="C112" s="387"/>
      <c r="D112" s="387"/>
      <c r="E112" s="387"/>
      <c r="F112" s="387"/>
      <c r="G112" s="387"/>
      <c r="H112" s="387"/>
      <c r="I112" s="387"/>
      <c r="J112" s="387"/>
      <c r="K112" s="387"/>
      <c r="L112" s="387"/>
      <c r="M112" s="387"/>
      <c r="N112" s="387"/>
      <c r="O112" s="387"/>
      <c r="P112" s="387"/>
      <c r="Q112" s="387"/>
      <c r="R112" s="387"/>
      <c r="S112" s="387"/>
      <c r="T112" s="387"/>
      <c r="U112" s="387"/>
      <c r="V112" s="387"/>
      <c r="W112" s="387"/>
      <c r="X112" s="387"/>
      <c r="Y112" s="387"/>
      <c r="Z112" s="387"/>
      <c r="AA112" s="387"/>
      <c r="AB112" s="387"/>
      <c r="AC112" s="387"/>
      <c r="AD112" s="387"/>
      <c r="AE112" s="387"/>
      <c r="AF112" s="387"/>
      <c r="AG112" s="387"/>
      <c r="AH112" s="387"/>
      <c r="AI112" s="387"/>
      <c r="AJ112" s="387"/>
      <c r="AK112" s="198"/>
      <c r="AL112" s="198"/>
      <c r="AM112" s="4"/>
      <c r="AS112" s="191"/>
    </row>
    <row r="113" spans="1:46" ht="2.2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t="str">
        <f>IF(AND($AL$87=TRUE,R113=""),"未入力",IF(AND($AL$87=FALSE,R113&lt;&gt;""),"入力不要",""))</f>
        <v/>
      </c>
      <c r="AS113" s="191"/>
    </row>
    <row r="114" spans="1:46" ht="2.25" customHeight="1">
      <c r="A114" s="154"/>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47"/>
      <c r="AM114" s="4"/>
      <c r="AS114" s="191"/>
    </row>
    <row r="115" spans="1:46" ht="14.5" customHeight="1">
      <c r="A115" s="148" t="s">
        <v>51</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149"/>
      <c r="AM115" s="4"/>
      <c r="AS115" s="191"/>
    </row>
    <row r="116" spans="1:46" ht="18" customHeight="1">
      <c r="A116" s="148"/>
      <c r="B116" s="360" t="s">
        <v>2245</v>
      </c>
      <c r="C116" s="347"/>
      <c r="D116" s="347"/>
      <c r="E116" s="347"/>
      <c r="F116" s="347"/>
      <c r="G116" s="347"/>
      <c r="H116" s="347"/>
      <c r="I116" s="347"/>
      <c r="J116" s="342"/>
      <c r="K116" s="343"/>
      <c r="L116" s="343"/>
      <c r="M116" s="343"/>
      <c r="N116" s="343"/>
      <c r="O116" s="343"/>
      <c r="P116" s="348"/>
      <c r="Q116" s="144"/>
      <c r="R116" s="144"/>
      <c r="S116" s="144"/>
      <c r="T116" s="144"/>
      <c r="U116" s="144"/>
      <c r="V116" s="144"/>
      <c r="W116" s="144"/>
      <c r="X116" s="144"/>
      <c r="Y116" s="144"/>
      <c r="Z116" s="144"/>
      <c r="AA116" s="144"/>
      <c r="AB116" s="144"/>
      <c r="AC116" s="144"/>
      <c r="AD116" s="144"/>
      <c r="AE116" s="144"/>
      <c r="AF116" s="144"/>
      <c r="AG116" s="144"/>
      <c r="AH116" s="144"/>
      <c r="AI116" s="144"/>
      <c r="AJ116" s="4"/>
      <c r="AK116" s="4"/>
      <c r="AL116" s="149"/>
      <c r="AM116" s="11"/>
      <c r="AN116" s="224"/>
      <c r="AO116" s="224"/>
      <c r="AP116" s="224"/>
      <c r="AQ116" s="224"/>
      <c r="AR116" s="224"/>
      <c r="AS116" s="191"/>
    </row>
    <row r="117" spans="1:46" ht="31" customHeight="1">
      <c r="A117" s="148"/>
      <c r="B117" s="394" t="s">
        <v>2250</v>
      </c>
      <c r="C117" s="395"/>
      <c r="D117" s="395"/>
      <c r="E117" s="395"/>
      <c r="F117" s="395"/>
      <c r="G117" s="395"/>
      <c r="H117" s="395"/>
      <c r="I117" s="441"/>
      <c r="J117" s="154"/>
      <c r="K117" s="199" t="s">
        <v>52</v>
      </c>
      <c r="L117" s="199"/>
      <c r="M117" s="199"/>
      <c r="N117" s="199"/>
      <c r="O117" s="3"/>
      <c r="P117" s="197"/>
      <c r="Q117" s="225" t="s">
        <v>53</v>
      </c>
      <c r="R117" s="175"/>
      <c r="S117" s="175"/>
      <c r="T117" s="3"/>
      <c r="U117" s="175"/>
      <c r="V117" s="175"/>
      <c r="W117" s="3"/>
      <c r="X117" s="175"/>
      <c r="Y117" s="175"/>
      <c r="Z117" s="147"/>
      <c r="AB117" s="4"/>
      <c r="AC117" s="4"/>
      <c r="AD117" s="4"/>
      <c r="AE117" s="4"/>
      <c r="AF117" s="4"/>
      <c r="AG117" s="4"/>
      <c r="AH117" s="4"/>
      <c r="AI117" s="4"/>
      <c r="AJ117" s="4"/>
      <c r="AK117" s="4"/>
      <c r="AL117" s="149"/>
      <c r="AM117" s="192"/>
      <c r="AN117" s="226" t="b">
        <v>0</v>
      </c>
      <c r="AO117" s="226" t="b">
        <v>0</v>
      </c>
      <c r="AP117" s="224"/>
      <c r="AQ117" s="224"/>
      <c r="AR117" s="224"/>
      <c r="AS117" s="191">
        <f>COUNTIF(AN117:AO117, TRUE)</f>
        <v>0</v>
      </c>
      <c r="AT117" s="6" t="str">
        <f>IF(AND($J116&lt;&gt;"",COUNTIF(AN117:AP117,TRUE)=0),"未入力です。",
  IF(AND($J116&lt;&gt;"",COUNTIF(AN117:AP117,TRUE)&gt;1),"選択は1つまでです。",""))</f>
        <v/>
      </c>
    </row>
    <row r="118" spans="1:46" ht="17.149999999999999" customHeight="1">
      <c r="A118" s="148"/>
      <c r="B118" s="398" t="s">
        <v>2251</v>
      </c>
      <c r="C118" s="399"/>
      <c r="D118" s="399"/>
      <c r="E118" s="399"/>
      <c r="F118" s="399"/>
      <c r="G118" s="399"/>
      <c r="H118" s="399"/>
      <c r="I118" s="400"/>
      <c r="J118" s="154"/>
      <c r="K118" s="3" t="s">
        <v>54</v>
      </c>
      <c r="L118" s="3"/>
      <c r="M118" s="3"/>
      <c r="N118" s="3"/>
      <c r="O118" s="3"/>
      <c r="P118" s="3"/>
      <c r="Q118" s="3"/>
      <c r="R118" s="3"/>
      <c r="S118" s="338" t="s">
        <v>55</v>
      </c>
      <c r="T118" s="338"/>
      <c r="U118" s="338"/>
      <c r="V118" s="338"/>
      <c r="W118" s="338"/>
      <c r="X118" s="3"/>
      <c r="Y118" s="3"/>
      <c r="Z118" s="338" t="s">
        <v>56</v>
      </c>
      <c r="AA118" s="338"/>
      <c r="AB118" s="338"/>
      <c r="AC118" s="338"/>
      <c r="AD118" s="338"/>
      <c r="AE118" s="338"/>
      <c r="AF118" s="338"/>
      <c r="AG118" s="338"/>
      <c r="AH118" s="338"/>
      <c r="AI118" s="339"/>
      <c r="AJ118" s="4"/>
      <c r="AK118" s="4"/>
      <c r="AL118" s="149"/>
      <c r="AM118" s="11" t="str">
        <f>IF(AND($I120&lt;&gt;"",COUNTIF(AN118:AP119,TRUE)=0),"未入力",
  IF(AND($I120&lt;&gt;"",COUNTIF(AN118:AP119,TRUE)&gt;1),"複数選択",""))</f>
        <v/>
      </c>
      <c r="AN118" s="226" t="b">
        <v>0</v>
      </c>
      <c r="AO118" s="226" t="b">
        <v>0</v>
      </c>
      <c r="AP118" s="226" t="b">
        <v>0</v>
      </c>
      <c r="AQ118" s="226"/>
      <c r="AR118" s="226"/>
      <c r="AS118" s="191">
        <f>COUNTIF(AN118:AP118, TRUE)</f>
        <v>0</v>
      </c>
      <c r="AT118" s="6" t="str">
        <f>IF(AND($J$116&lt;&gt;"",AN117=TRUE,COUNTIF(AN118:AP119,TRUE)=0),"ロで新設を選んだ場合は回答が必要です。",
  IF(AND($J$116&lt;&gt;"",AN117&lt;&gt;TRUE,COUNTIF(AN118:AP119,TRUE)&gt;0),"ロで新設を選んだ場合に回答してください。",""))</f>
        <v/>
      </c>
    </row>
    <row r="119" spans="1:46" ht="17.149999999999999" customHeight="1">
      <c r="A119" s="148"/>
      <c r="B119" s="401"/>
      <c r="C119" s="402"/>
      <c r="D119" s="402"/>
      <c r="E119" s="402"/>
      <c r="F119" s="402"/>
      <c r="G119" s="402"/>
      <c r="H119" s="402"/>
      <c r="I119" s="403"/>
      <c r="J119" s="150"/>
      <c r="K119" s="366" t="s">
        <v>57</v>
      </c>
      <c r="L119" s="366"/>
      <c r="M119" s="366"/>
      <c r="N119" s="366"/>
      <c r="O119" s="366"/>
      <c r="P119" s="366"/>
      <c r="Q119" s="366"/>
      <c r="R119" s="366"/>
      <c r="S119" s="7"/>
      <c r="T119" s="7"/>
      <c r="U119" s="366" t="s">
        <v>58</v>
      </c>
      <c r="V119" s="366"/>
      <c r="W119" s="366"/>
      <c r="X119" s="366"/>
      <c r="Y119" s="7"/>
      <c r="Z119" s="7"/>
      <c r="AA119" s="7"/>
      <c r="AB119" s="7"/>
      <c r="AC119" s="7"/>
      <c r="AD119" s="7"/>
      <c r="AE119" s="7"/>
      <c r="AF119" s="7"/>
      <c r="AG119" s="7"/>
      <c r="AH119" s="7"/>
      <c r="AI119" s="151"/>
      <c r="AJ119" s="4"/>
      <c r="AK119" s="4"/>
      <c r="AL119" s="149"/>
      <c r="AM119" s="11"/>
      <c r="AN119" s="226" t="b">
        <v>0</v>
      </c>
      <c r="AO119" s="226" t="b">
        <v>0</v>
      </c>
      <c r="AP119" s="226"/>
      <c r="AQ119" s="226"/>
      <c r="AR119" s="226"/>
      <c r="AS119" s="191">
        <f>COUNTIF(AN119:AO119, TRUE)</f>
        <v>0</v>
      </c>
      <c r="AT119" s="6" t="str">
        <f>IF(AND($J$116&lt;&gt;"",COUNTIF(AN118:AP119,TRUE)&gt;1),"選択は1つまでです。","")</f>
        <v/>
      </c>
    </row>
    <row r="120" spans="1:46" ht="17.149999999999999" customHeight="1">
      <c r="A120" s="148"/>
      <c r="B120" s="373" t="s">
        <v>2252</v>
      </c>
      <c r="C120" s="374"/>
      <c r="D120" s="374"/>
      <c r="E120" s="374"/>
      <c r="F120" s="374"/>
      <c r="G120" s="374"/>
      <c r="H120" s="374"/>
      <c r="I120" s="375"/>
      <c r="J120" s="152"/>
      <c r="K120" s="347" t="s">
        <v>59</v>
      </c>
      <c r="L120" s="347"/>
      <c r="M120" s="347"/>
      <c r="N120" s="347"/>
      <c r="O120" s="347"/>
      <c r="P120" s="227"/>
      <c r="Q120" s="153"/>
      <c r="R120" s="374" t="s">
        <v>60</v>
      </c>
      <c r="S120" s="374"/>
      <c r="T120" s="374"/>
      <c r="U120" s="374"/>
      <c r="V120" s="374"/>
      <c r="W120" s="374"/>
      <c r="X120" s="153"/>
      <c r="Y120" s="347" t="s">
        <v>61</v>
      </c>
      <c r="Z120" s="347"/>
      <c r="AA120" s="347"/>
      <c r="AB120" s="347"/>
      <c r="AC120" s="347"/>
      <c r="AD120" s="361"/>
      <c r="AE120" s="4"/>
      <c r="AF120" s="4"/>
      <c r="AG120" s="4"/>
      <c r="AH120" s="4"/>
      <c r="AJ120" s="4"/>
      <c r="AK120" s="4"/>
      <c r="AL120" s="149"/>
      <c r="AM120" s="11" t="str">
        <f>IF(AND($I120&lt;&gt;"",COUNTIF(AN120:AP121,TRUE)=0),"未入力",
  IF(AND($I120&lt;&gt;"",COUNTIF(AN120:AP121,TRUE)&gt;1),"複数選択",""))</f>
        <v/>
      </c>
      <c r="AN120" s="226" t="b">
        <v>0</v>
      </c>
      <c r="AO120" s="226" t="b">
        <v>0</v>
      </c>
      <c r="AP120" s="226" t="b">
        <v>0</v>
      </c>
      <c r="AQ120" s="226"/>
      <c r="AR120" s="226"/>
      <c r="AS120" s="191">
        <f>COUNTIF(AN120:AP120, TRUE)</f>
        <v>0</v>
      </c>
      <c r="AT120" s="6" t="str">
        <f>IF(AND($J$116&lt;&gt;"",COUNTIF(AN120:AP120,TRUE)=0),"未入力です。",
  IF(AND($J$116&lt;&gt;"",COUNTIF(AN120:AP120,TRUE)&gt;1),"選択は1つまでです。",""))</f>
        <v/>
      </c>
    </row>
    <row r="121" spans="1:46" ht="17.149999999999999" customHeight="1">
      <c r="A121" s="148"/>
      <c r="B121" s="360" t="s">
        <v>2253</v>
      </c>
      <c r="C121" s="347"/>
      <c r="D121" s="347"/>
      <c r="E121" s="347"/>
      <c r="F121" s="347"/>
      <c r="G121" s="347"/>
      <c r="H121" s="347"/>
      <c r="I121" s="361"/>
      <c r="J121" s="152"/>
      <c r="K121" s="347" t="s">
        <v>62</v>
      </c>
      <c r="L121" s="347"/>
      <c r="M121" s="347"/>
      <c r="N121" s="347"/>
      <c r="O121" s="347"/>
      <c r="P121" s="227"/>
      <c r="Q121" s="153"/>
      <c r="R121" s="347" t="s">
        <v>63</v>
      </c>
      <c r="S121" s="347"/>
      <c r="T121" s="347"/>
      <c r="U121" s="347"/>
      <c r="V121" s="347"/>
      <c r="W121" s="347"/>
      <c r="X121" s="153"/>
      <c r="Y121" s="374" t="s">
        <v>64</v>
      </c>
      <c r="Z121" s="374"/>
      <c r="AA121" s="374"/>
      <c r="AB121" s="374"/>
      <c r="AC121" s="374"/>
      <c r="AD121" s="375"/>
      <c r="AE121" s="4"/>
      <c r="AF121" s="4"/>
      <c r="AG121" s="4"/>
      <c r="AH121" s="4"/>
      <c r="AJ121" s="4"/>
      <c r="AK121" s="4"/>
      <c r="AL121" s="149"/>
      <c r="AM121" s="11"/>
      <c r="AN121" s="226" t="b">
        <v>0</v>
      </c>
      <c r="AO121" s="226" t="b">
        <v>0</v>
      </c>
      <c r="AP121" s="226" t="b">
        <v>0</v>
      </c>
      <c r="AQ121" s="226"/>
      <c r="AR121" s="226"/>
      <c r="AS121" s="191">
        <f>COUNTIF(AN121:AP121, TRUE)</f>
        <v>0</v>
      </c>
      <c r="AT121" s="6"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149999999999999" customHeight="1">
      <c r="A122" s="148"/>
      <c r="B122" s="360" t="s">
        <v>2254</v>
      </c>
      <c r="C122" s="347"/>
      <c r="D122" s="347"/>
      <c r="E122" s="347"/>
      <c r="F122" s="347"/>
      <c r="G122" s="347"/>
      <c r="H122" s="347"/>
      <c r="I122" s="361"/>
      <c r="J122" s="154"/>
      <c r="K122" s="374" t="s">
        <v>65</v>
      </c>
      <c r="L122" s="374"/>
      <c r="M122" s="374"/>
      <c r="N122" s="374"/>
      <c r="O122" s="374"/>
      <c r="P122" s="374"/>
      <c r="Q122" s="3"/>
      <c r="R122" s="338" t="s">
        <v>66</v>
      </c>
      <c r="S122" s="338"/>
      <c r="T122" s="338"/>
      <c r="U122" s="338"/>
      <c r="V122" s="338"/>
      <c r="W122" s="338"/>
      <c r="X122" s="3"/>
      <c r="Y122" s="338" t="s">
        <v>67</v>
      </c>
      <c r="Z122" s="338"/>
      <c r="AA122" s="338"/>
      <c r="AB122" s="338"/>
      <c r="AC122" s="338"/>
      <c r="AD122" s="147"/>
      <c r="AE122" s="387"/>
      <c r="AF122" s="387"/>
      <c r="AG122" s="387"/>
      <c r="AH122" s="387"/>
      <c r="AI122" s="387"/>
      <c r="AJ122" s="4"/>
      <c r="AK122" s="4"/>
      <c r="AL122" s="149"/>
      <c r="AM122" s="11" t="str">
        <f>IF(AND($I120&lt;&gt;"",COUNTIF(AN122:AP122,TRUE)=0),"未入力",
  IF(AND($I120&lt;&gt;"",COUNTIF(AN122:AP122,TRUE)&gt;1),"複数選択",""))</f>
        <v/>
      </c>
      <c r="AN122" s="226" t="b">
        <v>0</v>
      </c>
      <c r="AO122" s="226" t="b">
        <v>0</v>
      </c>
      <c r="AP122" s="226" t="b">
        <v>0</v>
      </c>
      <c r="AQ122" s="226"/>
      <c r="AR122" s="226"/>
      <c r="AS122" s="191">
        <f>COUNTIF(AN122:AP122, TRUE)</f>
        <v>0</v>
      </c>
      <c r="AT122" s="6" t="str">
        <f>IF(AND($J$116&lt;&gt;"",COUNTIF(AN122:AP122,TRUE)=0),"未入力です。",
  IF(AND($J$116&lt;&gt;"",COUNTIF(AN122:AP122,TRUE)&gt;1),"選択は1つまでです。",""))</f>
        <v/>
      </c>
    </row>
    <row r="123" spans="1:46" ht="17.149999999999999" customHeight="1">
      <c r="A123" s="148"/>
      <c r="B123" s="360" t="s">
        <v>2255</v>
      </c>
      <c r="C123" s="347"/>
      <c r="D123" s="347"/>
      <c r="E123" s="347"/>
      <c r="F123" s="347"/>
      <c r="G123" s="347"/>
      <c r="H123" s="347"/>
      <c r="I123" s="361"/>
      <c r="J123" s="152"/>
      <c r="K123" s="347" t="s">
        <v>68</v>
      </c>
      <c r="L123" s="347"/>
      <c r="M123" s="347"/>
      <c r="N123" s="347"/>
      <c r="O123" s="347"/>
      <c r="P123" s="449"/>
      <c r="Q123" s="162"/>
      <c r="R123" s="347" t="s">
        <v>69</v>
      </c>
      <c r="S123" s="347"/>
      <c r="T123" s="347"/>
      <c r="U123" s="347"/>
      <c r="V123" s="347"/>
      <c r="W123" s="153"/>
      <c r="X123" s="162"/>
      <c r="Y123" s="347" t="s">
        <v>70</v>
      </c>
      <c r="Z123" s="347"/>
      <c r="AA123" s="347"/>
      <c r="AB123" s="347"/>
      <c r="AC123" s="347"/>
      <c r="AD123" s="153"/>
      <c r="AE123" s="164"/>
      <c r="AF123" s="338" t="s">
        <v>71</v>
      </c>
      <c r="AG123" s="338"/>
      <c r="AH123" s="338"/>
      <c r="AI123" s="338"/>
      <c r="AJ123" s="338"/>
      <c r="AK123" s="199"/>
      <c r="AL123" s="181"/>
      <c r="AM123" s="11"/>
      <c r="AN123" s="226" t="b">
        <v>0</v>
      </c>
      <c r="AO123" s="226" t="b">
        <v>0</v>
      </c>
      <c r="AP123" s="226" t="b">
        <v>0</v>
      </c>
      <c r="AQ123" s="226" t="b">
        <v>0</v>
      </c>
      <c r="AR123" s="226"/>
      <c r="AS123" s="191">
        <f>COUNTIF(AN123:AQ123, TRUE)</f>
        <v>0</v>
      </c>
      <c r="AT123" s="6" t="str">
        <f>IF(AND($J116&lt;&gt;"",COUNTIF(AN123:AQ123,TRUE)=0),"未入力です。",
IF(AND($J116&lt;&gt;"",OR(AND(AN123=FALSE,J125&lt;&gt;""),AND(AO123=FALSE,Q125&lt;&gt;""),AND(AP123=FALSE,X125&lt;&gt;""),AND(AQ123=FALSE,AE125&lt;&gt;""))),"未入力です。",""))</f>
        <v/>
      </c>
    </row>
    <row r="124" spans="1:46" ht="20.149999999999999" customHeight="1">
      <c r="A124" s="148"/>
      <c r="B124" s="360" t="s">
        <v>2256</v>
      </c>
      <c r="C124" s="347"/>
      <c r="D124" s="347"/>
      <c r="E124" s="347"/>
      <c r="F124" s="347"/>
      <c r="G124" s="347"/>
      <c r="H124" s="347"/>
      <c r="I124" s="361"/>
      <c r="J124" s="390"/>
      <c r="K124" s="346"/>
      <c r="L124" s="346"/>
      <c r="M124" s="346"/>
      <c r="N124" s="346"/>
      <c r="O124" s="153" t="s">
        <v>72</v>
      </c>
      <c r="P124" s="153"/>
      <c r="Q124" s="345"/>
      <c r="R124" s="346"/>
      <c r="S124" s="346"/>
      <c r="T124" s="346"/>
      <c r="U124" s="346"/>
      <c r="V124" s="153" t="s">
        <v>72</v>
      </c>
      <c r="W124" s="153"/>
      <c r="X124" s="345"/>
      <c r="Y124" s="346"/>
      <c r="Z124" s="346"/>
      <c r="AA124" s="346"/>
      <c r="AB124" s="346"/>
      <c r="AC124" s="153" t="s">
        <v>72</v>
      </c>
      <c r="AD124" s="153"/>
      <c r="AE124" s="345"/>
      <c r="AF124" s="346"/>
      <c r="AG124" s="346"/>
      <c r="AH124" s="346"/>
      <c r="AI124" s="346"/>
      <c r="AJ124" s="3" t="s">
        <v>72</v>
      </c>
      <c r="AK124" s="3"/>
      <c r="AL124" s="181"/>
      <c r="AM124" s="11" t="str">
        <f>IF(AND($I120&lt;&gt;"",COUNTIF(AN124:AP124,TRUE)=0),"未入力",
  IF(AND($I120&lt;&gt;"",COUNTIF(AN124:AP124,TRUE)&gt;1),"複数選択",""))</f>
        <v/>
      </c>
      <c r="AN124" s="226"/>
      <c r="AO124" s="226"/>
      <c r="AP124" s="226"/>
      <c r="AQ124" s="226"/>
      <c r="AR124" s="226"/>
      <c r="AS124" s="228"/>
      <c r="AT124" s="6" t="str">
        <f>IF(AND($J116&lt;&gt;"",OR($J$81="01",$J$81="02",$J$81&lt;=24)),
  IF(AND($J116&lt;&gt;"",COUNTA(J124,Q124,X124,AE124)=0),"未入力です。",""),"")</f>
        <v/>
      </c>
    </row>
    <row r="125" spans="1:46" ht="27" customHeight="1">
      <c r="A125" s="148"/>
      <c r="B125" s="377" t="s">
        <v>2257</v>
      </c>
      <c r="C125" s="377"/>
      <c r="D125" s="377"/>
      <c r="E125" s="377"/>
      <c r="F125" s="377"/>
      <c r="G125" s="377"/>
      <c r="H125" s="377"/>
      <c r="I125" s="377"/>
      <c r="J125" s="349"/>
      <c r="K125" s="341"/>
      <c r="L125" s="341"/>
      <c r="M125" s="341"/>
      <c r="N125" s="341"/>
      <c r="O125" s="153" t="s">
        <v>47</v>
      </c>
      <c r="P125" s="153"/>
      <c r="Q125" s="340"/>
      <c r="R125" s="341"/>
      <c r="S125" s="341"/>
      <c r="T125" s="341"/>
      <c r="U125" s="341"/>
      <c r="V125" s="153" t="s">
        <v>47</v>
      </c>
      <c r="W125" s="153"/>
      <c r="X125" s="340"/>
      <c r="Y125" s="341"/>
      <c r="Z125" s="341"/>
      <c r="AA125" s="341"/>
      <c r="AB125" s="341"/>
      <c r="AC125" s="153" t="s">
        <v>47</v>
      </c>
      <c r="AD125" s="153"/>
      <c r="AE125" s="340"/>
      <c r="AF125" s="341"/>
      <c r="AG125" s="341"/>
      <c r="AH125" s="341"/>
      <c r="AI125" s="341"/>
      <c r="AJ125" s="153" t="s">
        <v>47</v>
      </c>
      <c r="AK125" s="153"/>
      <c r="AL125" s="181"/>
      <c r="AM125" s="11" t="str">
        <f>IF(AND($I120&lt;&gt;"",COUNTIF(AN125:AQ125,TRUE)=0),"未入力","")</f>
        <v/>
      </c>
      <c r="AN125" s="226"/>
      <c r="AO125" s="226"/>
      <c r="AP125" s="226"/>
      <c r="AQ125" s="226"/>
      <c r="AR125" s="226"/>
      <c r="AS125" s="191">
        <f>COUNTIF(AN122:AP122, TRUE)</f>
        <v>0</v>
      </c>
      <c r="AT125" s="6" t="str">
        <f>IF(AND($J116&lt;&gt;"",COUNTA(J125,Q125,X125,AE125)=0),"未入力です。","")</f>
        <v/>
      </c>
    </row>
    <row r="126" spans="1:46" ht="4" customHeight="1">
      <c r="A126" s="148"/>
      <c r="B126" s="197"/>
      <c r="C126" s="197"/>
      <c r="D126" s="197"/>
      <c r="E126" s="197"/>
      <c r="F126" s="197"/>
      <c r="G126" s="197"/>
      <c r="H126" s="197"/>
      <c r="I126" s="197"/>
      <c r="AJ126" s="4"/>
      <c r="AK126" s="4"/>
      <c r="AL126" s="149"/>
      <c r="AM126" s="4" t="str">
        <f>IF(AND($I120="",COUNTA(M129,S129,Z129,AG129)&gt;0),"回答不要",
  IF(AND($I120&lt;&gt;"",OR($R$90&lt;&gt;"",$R$91&lt;&gt;""),COUNTIF(AN118:AP118,TRUE)&gt;0),
  IF(AND($I120&lt;&gt;"",COUNTA(M129,S129,Z129,AG129)=0),"未入力",""),""))</f>
        <v/>
      </c>
      <c r="AS126" s="191"/>
    </row>
    <row r="127" spans="1:46" ht="4" customHeight="1">
      <c r="A127" s="148"/>
      <c r="B127" s="197"/>
      <c r="C127" s="197"/>
      <c r="D127" s="197"/>
      <c r="E127" s="197"/>
      <c r="F127" s="197"/>
      <c r="G127" s="197"/>
      <c r="H127" s="197"/>
      <c r="I127" s="197"/>
      <c r="AJ127" s="4"/>
      <c r="AK127" s="4"/>
      <c r="AL127" s="149"/>
      <c r="AM127" s="4" t="str">
        <f>IF(AND($I120&lt;&gt;"",COUNTA(M130,S130,Z130,AG130)=0),"未入力","")</f>
        <v/>
      </c>
      <c r="AS127" s="191"/>
    </row>
    <row r="128" spans="1:46" ht="18" customHeight="1">
      <c r="A128" s="148"/>
      <c r="B128" s="360" t="s">
        <v>2245</v>
      </c>
      <c r="C128" s="347"/>
      <c r="D128" s="347"/>
      <c r="E128" s="347"/>
      <c r="F128" s="347"/>
      <c r="G128" s="347"/>
      <c r="H128" s="347"/>
      <c r="I128" s="347"/>
      <c r="J128" s="342"/>
      <c r="K128" s="343"/>
      <c r="L128" s="343"/>
      <c r="M128" s="343"/>
      <c r="N128" s="343"/>
      <c r="O128" s="343"/>
      <c r="P128" s="348"/>
      <c r="Q128" s="144"/>
      <c r="R128" s="144"/>
      <c r="S128" s="144"/>
      <c r="T128" s="144"/>
      <c r="U128" s="144"/>
      <c r="V128" s="144"/>
      <c r="W128" s="144"/>
      <c r="X128" s="144"/>
      <c r="Y128" s="144"/>
      <c r="Z128" s="144"/>
      <c r="AA128" s="144"/>
      <c r="AB128" s="144"/>
      <c r="AC128" s="144"/>
      <c r="AD128" s="144"/>
      <c r="AE128" s="144"/>
      <c r="AF128" s="144"/>
      <c r="AG128" s="144"/>
      <c r="AH128" s="144"/>
      <c r="AI128" s="144"/>
      <c r="AJ128" s="4"/>
      <c r="AK128" s="4"/>
      <c r="AL128" s="149"/>
      <c r="AM128" s="4"/>
      <c r="AS128" s="191"/>
    </row>
    <row r="129" spans="1:46" ht="31" customHeight="1">
      <c r="A129" s="148"/>
      <c r="B129" s="394" t="s">
        <v>2250</v>
      </c>
      <c r="C129" s="395"/>
      <c r="D129" s="395"/>
      <c r="E129" s="395"/>
      <c r="F129" s="395"/>
      <c r="G129" s="395"/>
      <c r="H129" s="395"/>
      <c r="I129" s="441"/>
      <c r="J129" s="154"/>
      <c r="K129" s="199" t="s">
        <v>52</v>
      </c>
      <c r="L129" s="199"/>
      <c r="M129" s="199"/>
      <c r="N129" s="199"/>
      <c r="O129" s="3"/>
      <c r="P129" s="197"/>
      <c r="Q129" s="225" t="s">
        <v>53</v>
      </c>
      <c r="R129" s="175"/>
      <c r="S129" s="175"/>
      <c r="T129" s="3"/>
      <c r="U129" s="175"/>
      <c r="V129" s="175"/>
      <c r="W129" s="3"/>
      <c r="X129" s="175"/>
      <c r="Y129" s="175"/>
      <c r="Z129" s="147"/>
      <c r="AA129" s="148"/>
      <c r="AB129" s="4"/>
      <c r="AC129" s="4"/>
      <c r="AD129" s="4"/>
      <c r="AE129" s="4"/>
      <c r="AF129" s="4"/>
      <c r="AG129" s="4"/>
      <c r="AH129" s="4"/>
      <c r="AI129" s="4"/>
      <c r="AJ129" s="4"/>
      <c r="AK129" s="4"/>
      <c r="AL129" s="149"/>
      <c r="AM129" s="4"/>
      <c r="AN129" s="8" t="b">
        <v>0</v>
      </c>
      <c r="AO129" s="8" t="b">
        <v>0</v>
      </c>
      <c r="AS129" s="191"/>
    </row>
    <row r="130" spans="1:46" ht="17.149999999999999" customHeight="1">
      <c r="A130" s="148"/>
      <c r="B130" s="398" t="s">
        <v>2251</v>
      </c>
      <c r="C130" s="399"/>
      <c r="D130" s="399"/>
      <c r="E130" s="399"/>
      <c r="F130" s="399"/>
      <c r="G130" s="399"/>
      <c r="H130" s="399"/>
      <c r="I130" s="400"/>
      <c r="J130" s="154"/>
      <c r="K130" s="3" t="s">
        <v>54</v>
      </c>
      <c r="L130" s="3"/>
      <c r="M130" s="3"/>
      <c r="N130" s="3"/>
      <c r="O130" s="3"/>
      <c r="P130" s="3"/>
      <c r="Q130" s="3"/>
      <c r="R130" s="3"/>
      <c r="S130" s="450" t="s">
        <v>2407</v>
      </c>
      <c r="T130" s="450"/>
      <c r="U130" s="450"/>
      <c r="V130" s="450"/>
      <c r="W130" s="450"/>
      <c r="X130" s="3"/>
      <c r="Y130" s="3"/>
      <c r="Z130" s="338" t="s">
        <v>56</v>
      </c>
      <c r="AA130" s="338"/>
      <c r="AB130" s="338"/>
      <c r="AC130" s="338"/>
      <c r="AD130" s="338"/>
      <c r="AE130" s="338"/>
      <c r="AF130" s="338"/>
      <c r="AG130" s="338"/>
      <c r="AH130" s="338"/>
      <c r="AI130" s="339"/>
      <c r="AJ130" s="4"/>
      <c r="AK130" s="4"/>
      <c r="AL130" s="149"/>
      <c r="AN130" s="8" t="b">
        <v>0</v>
      </c>
      <c r="AO130" s="8" t="b">
        <v>0</v>
      </c>
      <c r="AP130" s="8" t="b">
        <v>0</v>
      </c>
      <c r="AS130" s="191"/>
    </row>
    <row r="131" spans="1:46" ht="17.149999999999999" customHeight="1">
      <c r="A131" s="148"/>
      <c r="B131" s="401"/>
      <c r="C131" s="402"/>
      <c r="D131" s="402"/>
      <c r="E131" s="402"/>
      <c r="F131" s="402"/>
      <c r="G131" s="402"/>
      <c r="H131" s="402"/>
      <c r="I131" s="403"/>
      <c r="J131" s="150"/>
      <c r="K131" s="366" t="s">
        <v>57</v>
      </c>
      <c r="L131" s="366"/>
      <c r="M131" s="366"/>
      <c r="N131" s="366"/>
      <c r="O131" s="366"/>
      <c r="P131" s="366"/>
      <c r="Q131" s="366"/>
      <c r="R131" s="366"/>
      <c r="S131" s="7"/>
      <c r="T131" s="7"/>
      <c r="U131" s="366" t="s">
        <v>58</v>
      </c>
      <c r="V131" s="366"/>
      <c r="W131" s="366"/>
      <c r="X131" s="366"/>
      <c r="Y131" s="7"/>
      <c r="Z131" s="7"/>
      <c r="AA131" s="7"/>
      <c r="AB131" s="7"/>
      <c r="AC131" s="7"/>
      <c r="AD131" s="7"/>
      <c r="AE131" s="7"/>
      <c r="AF131" s="7"/>
      <c r="AG131" s="7"/>
      <c r="AH131" s="7"/>
      <c r="AI131" s="151"/>
      <c r="AJ131" s="4"/>
      <c r="AK131" s="4"/>
      <c r="AL131" s="149"/>
      <c r="AN131" s="8" t="b">
        <v>0</v>
      </c>
      <c r="AO131" s="8" t="b">
        <v>0</v>
      </c>
      <c r="AS131" s="191"/>
    </row>
    <row r="132" spans="1:46" ht="17.149999999999999" customHeight="1">
      <c r="A132" s="148"/>
      <c r="B132" s="373" t="s">
        <v>2252</v>
      </c>
      <c r="C132" s="374"/>
      <c r="D132" s="374"/>
      <c r="E132" s="374"/>
      <c r="F132" s="374"/>
      <c r="G132" s="374"/>
      <c r="H132" s="374"/>
      <c r="I132" s="375"/>
      <c r="J132" s="152"/>
      <c r="K132" s="347" t="s">
        <v>59</v>
      </c>
      <c r="L132" s="347"/>
      <c r="M132" s="347"/>
      <c r="N132" s="347"/>
      <c r="O132" s="347"/>
      <c r="P132" s="227"/>
      <c r="Q132" s="153"/>
      <c r="R132" s="374" t="s">
        <v>60</v>
      </c>
      <c r="S132" s="374"/>
      <c r="T132" s="374"/>
      <c r="U132" s="374"/>
      <c r="V132" s="374"/>
      <c r="W132" s="374"/>
      <c r="X132" s="153"/>
      <c r="Y132" s="347" t="s">
        <v>61</v>
      </c>
      <c r="Z132" s="347"/>
      <c r="AA132" s="347"/>
      <c r="AB132" s="347"/>
      <c r="AC132" s="347"/>
      <c r="AD132" s="361"/>
      <c r="AE132" s="4"/>
      <c r="AF132" s="4"/>
      <c r="AG132" s="4"/>
      <c r="AH132" s="4"/>
      <c r="AJ132" s="4"/>
      <c r="AK132" s="4"/>
      <c r="AL132" s="149"/>
      <c r="AN132" s="8" t="b">
        <v>0</v>
      </c>
      <c r="AO132" s="8" t="b">
        <v>0</v>
      </c>
      <c r="AP132" s="8" t="b">
        <v>0</v>
      </c>
      <c r="AS132" s="191"/>
    </row>
    <row r="133" spans="1:46" ht="17.149999999999999" customHeight="1">
      <c r="A133" s="148"/>
      <c r="B133" s="360" t="s">
        <v>2253</v>
      </c>
      <c r="C133" s="347"/>
      <c r="D133" s="347"/>
      <c r="E133" s="347"/>
      <c r="F133" s="347"/>
      <c r="G133" s="347"/>
      <c r="H133" s="347"/>
      <c r="I133" s="361"/>
      <c r="J133" s="152"/>
      <c r="K133" s="347" t="s">
        <v>62</v>
      </c>
      <c r="L133" s="347"/>
      <c r="M133" s="347"/>
      <c r="N133" s="347"/>
      <c r="O133" s="347"/>
      <c r="P133" s="227"/>
      <c r="Q133" s="153"/>
      <c r="R133" s="347" t="s">
        <v>63</v>
      </c>
      <c r="S133" s="347"/>
      <c r="T133" s="347"/>
      <c r="U133" s="347"/>
      <c r="V133" s="347"/>
      <c r="W133" s="347"/>
      <c r="X133" s="153"/>
      <c r="Y133" s="374" t="s">
        <v>64</v>
      </c>
      <c r="Z133" s="374"/>
      <c r="AA133" s="374"/>
      <c r="AB133" s="374"/>
      <c r="AC133" s="374"/>
      <c r="AD133" s="375"/>
      <c r="AE133" s="4"/>
      <c r="AF133" s="4"/>
      <c r="AG133" s="4"/>
      <c r="AH133" s="4"/>
      <c r="AJ133" s="4"/>
      <c r="AK133" s="4"/>
      <c r="AL133" s="149"/>
      <c r="AM133" s="4"/>
      <c r="AN133" s="8" t="b">
        <v>0</v>
      </c>
      <c r="AO133" s="8" t="b">
        <v>0</v>
      </c>
      <c r="AP133" s="8" t="b">
        <v>0</v>
      </c>
      <c r="AS133" s="191"/>
    </row>
    <row r="134" spans="1:46" ht="17.149999999999999" customHeight="1">
      <c r="A134" s="148"/>
      <c r="B134" s="360" t="s">
        <v>2254</v>
      </c>
      <c r="C134" s="347"/>
      <c r="D134" s="347"/>
      <c r="E134" s="347"/>
      <c r="F134" s="347"/>
      <c r="G134" s="347"/>
      <c r="H134" s="347"/>
      <c r="I134" s="361"/>
      <c r="J134" s="154"/>
      <c r="K134" s="374" t="s">
        <v>65</v>
      </c>
      <c r="L134" s="374"/>
      <c r="M134" s="374"/>
      <c r="N134" s="374"/>
      <c r="O134" s="374"/>
      <c r="P134" s="374"/>
      <c r="Q134" s="3"/>
      <c r="R134" s="338" t="s">
        <v>66</v>
      </c>
      <c r="S134" s="338"/>
      <c r="T134" s="338"/>
      <c r="U134" s="338"/>
      <c r="V134" s="338"/>
      <c r="W134" s="338"/>
      <c r="X134" s="3"/>
      <c r="Y134" s="338" t="s">
        <v>67</v>
      </c>
      <c r="Z134" s="338"/>
      <c r="AA134" s="338"/>
      <c r="AB134" s="338"/>
      <c r="AC134" s="338"/>
      <c r="AD134" s="147"/>
      <c r="AE134" s="387"/>
      <c r="AF134" s="387"/>
      <c r="AG134" s="387"/>
      <c r="AH134" s="387"/>
      <c r="AI134" s="387"/>
      <c r="AJ134" s="4"/>
      <c r="AK134" s="4"/>
      <c r="AL134" s="149"/>
      <c r="AM134" s="4"/>
      <c r="AN134" s="8" t="b">
        <v>0</v>
      </c>
      <c r="AO134" s="8" t="b">
        <v>0</v>
      </c>
      <c r="AP134" s="8" t="b">
        <v>0</v>
      </c>
      <c r="AS134" s="191"/>
      <c r="AT134" s="193"/>
    </row>
    <row r="135" spans="1:46" ht="17.149999999999999" customHeight="1">
      <c r="A135" s="148"/>
      <c r="B135" s="360" t="s">
        <v>2255</v>
      </c>
      <c r="C135" s="347"/>
      <c r="D135" s="347"/>
      <c r="E135" s="347"/>
      <c r="F135" s="347"/>
      <c r="G135" s="347"/>
      <c r="H135" s="347"/>
      <c r="I135" s="361"/>
      <c r="J135" s="152"/>
      <c r="K135" s="347" t="s">
        <v>68</v>
      </c>
      <c r="L135" s="347"/>
      <c r="M135" s="347"/>
      <c r="N135" s="347"/>
      <c r="O135" s="347"/>
      <c r="P135" s="449"/>
      <c r="Q135" s="162"/>
      <c r="R135" s="347" t="s">
        <v>69</v>
      </c>
      <c r="S135" s="347"/>
      <c r="T135" s="347"/>
      <c r="U135" s="347"/>
      <c r="V135" s="347"/>
      <c r="W135" s="153"/>
      <c r="X135" s="162"/>
      <c r="Y135" s="347" t="s">
        <v>70</v>
      </c>
      <c r="Z135" s="347"/>
      <c r="AA135" s="347"/>
      <c r="AB135" s="347"/>
      <c r="AC135" s="347"/>
      <c r="AD135" s="153"/>
      <c r="AE135" s="164"/>
      <c r="AF135" s="338" t="s">
        <v>71</v>
      </c>
      <c r="AG135" s="338"/>
      <c r="AH135" s="338"/>
      <c r="AI135" s="338"/>
      <c r="AJ135" s="338"/>
      <c r="AK135" s="199"/>
      <c r="AL135" s="181"/>
      <c r="AM135" s="198"/>
      <c r="AN135" s="8" t="b">
        <v>0</v>
      </c>
      <c r="AO135" s="8" t="b">
        <v>0</v>
      </c>
      <c r="AP135" s="8" t="b">
        <v>0</v>
      </c>
      <c r="AQ135" s="8" t="b">
        <v>0</v>
      </c>
      <c r="AS135" s="191"/>
    </row>
    <row r="136" spans="1:46" ht="20.149999999999999" customHeight="1">
      <c r="A136" s="148"/>
      <c r="B136" s="360" t="s">
        <v>2256</v>
      </c>
      <c r="C136" s="347"/>
      <c r="D136" s="347"/>
      <c r="E136" s="347"/>
      <c r="F136" s="347"/>
      <c r="G136" s="347"/>
      <c r="H136" s="347"/>
      <c r="I136" s="361"/>
      <c r="J136" s="342"/>
      <c r="K136" s="343"/>
      <c r="L136" s="343"/>
      <c r="M136" s="343"/>
      <c r="N136" s="343"/>
      <c r="O136" s="153" t="s">
        <v>72</v>
      </c>
      <c r="P136" s="153"/>
      <c r="Q136" s="344"/>
      <c r="R136" s="343"/>
      <c r="S136" s="343"/>
      <c r="T136" s="343"/>
      <c r="U136" s="343"/>
      <c r="V136" s="153" t="s">
        <v>72</v>
      </c>
      <c r="W136" s="153"/>
      <c r="X136" s="344"/>
      <c r="Y136" s="343"/>
      <c r="Z136" s="343"/>
      <c r="AA136" s="343"/>
      <c r="AB136" s="343"/>
      <c r="AC136" s="153" t="s">
        <v>72</v>
      </c>
      <c r="AD136" s="153"/>
      <c r="AE136" s="345"/>
      <c r="AF136" s="346"/>
      <c r="AG136" s="346"/>
      <c r="AH136" s="346"/>
      <c r="AI136" s="346"/>
      <c r="AJ136" s="3" t="s">
        <v>72</v>
      </c>
      <c r="AK136" s="3"/>
      <c r="AL136" s="181"/>
      <c r="AM136" s="4"/>
      <c r="AS136" s="191"/>
    </row>
    <row r="137" spans="1:46" ht="27" customHeight="1">
      <c r="A137" s="148"/>
      <c r="B137" s="396" t="s">
        <v>2257</v>
      </c>
      <c r="C137" s="397"/>
      <c r="D137" s="397"/>
      <c r="E137" s="397"/>
      <c r="F137" s="397"/>
      <c r="G137" s="397"/>
      <c r="H137" s="397"/>
      <c r="I137" s="404"/>
      <c r="J137" s="349"/>
      <c r="K137" s="341"/>
      <c r="L137" s="341"/>
      <c r="M137" s="341"/>
      <c r="N137" s="341"/>
      <c r="O137" s="153" t="s">
        <v>47</v>
      </c>
      <c r="P137" s="153"/>
      <c r="Q137" s="340"/>
      <c r="R137" s="341"/>
      <c r="S137" s="341"/>
      <c r="T137" s="341"/>
      <c r="U137" s="341"/>
      <c r="V137" s="153" t="s">
        <v>47</v>
      </c>
      <c r="W137" s="153"/>
      <c r="X137" s="340"/>
      <c r="Y137" s="341"/>
      <c r="Z137" s="341"/>
      <c r="AA137" s="341"/>
      <c r="AB137" s="341"/>
      <c r="AC137" s="153" t="s">
        <v>47</v>
      </c>
      <c r="AD137" s="153"/>
      <c r="AE137" s="340"/>
      <c r="AF137" s="341"/>
      <c r="AG137" s="341"/>
      <c r="AH137" s="341"/>
      <c r="AI137" s="341"/>
      <c r="AJ137" s="153" t="s">
        <v>47</v>
      </c>
      <c r="AK137" s="153"/>
      <c r="AL137" s="181"/>
      <c r="AM137" s="4"/>
      <c r="AS137" s="191"/>
    </row>
    <row r="138" spans="1:46" ht="4" customHeight="1">
      <c r="A138" s="148"/>
      <c r="B138" s="179"/>
      <c r="C138" s="179"/>
      <c r="D138" s="179"/>
      <c r="E138" s="179"/>
      <c r="F138" s="179"/>
      <c r="G138" s="179"/>
      <c r="H138" s="179"/>
      <c r="I138" s="179"/>
      <c r="AJ138" s="4"/>
      <c r="AK138" s="4"/>
      <c r="AL138" s="149"/>
      <c r="AM138" s="4" t="str">
        <f>IF(AND($AN$87=TRUE,COUNTA(T138:V140)=0),"未入力",
IF(COUNTA(T138:V140)&gt;1,"複数選択",""))</f>
        <v/>
      </c>
      <c r="AS138" s="191"/>
    </row>
    <row r="139" spans="1:46" ht="4" customHeight="1">
      <c r="A139" s="148"/>
      <c r="B139" s="179"/>
      <c r="C139" s="179"/>
      <c r="D139" s="179"/>
      <c r="E139" s="179"/>
      <c r="F139" s="179"/>
      <c r="G139" s="179"/>
      <c r="H139" s="179"/>
      <c r="I139" s="179"/>
      <c r="AJ139" s="4"/>
      <c r="AK139" s="4"/>
      <c r="AL139" s="149"/>
      <c r="AM139" s="4"/>
      <c r="AS139" s="191"/>
    </row>
    <row r="140" spans="1:46" ht="18" customHeight="1">
      <c r="A140" s="148"/>
      <c r="B140" s="360" t="s">
        <v>2245</v>
      </c>
      <c r="C140" s="347"/>
      <c r="D140" s="347"/>
      <c r="E140" s="347"/>
      <c r="F140" s="347"/>
      <c r="G140" s="347"/>
      <c r="H140" s="347"/>
      <c r="I140" s="347"/>
      <c r="J140" s="342"/>
      <c r="K140" s="343"/>
      <c r="L140" s="343"/>
      <c r="M140" s="343"/>
      <c r="N140" s="343"/>
      <c r="O140" s="343"/>
      <c r="P140" s="348"/>
      <c r="Q140" s="144"/>
      <c r="R140" s="144"/>
      <c r="S140" s="144"/>
      <c r="T140" s="144"/>
      <c r="U140" s="144"/>
      <c r="V140" s="144"/>
      <c r="W140" s="144"/>
      <c r="X140" s="144"/>
      <c r="Y140" s="144"/>
      <c r="Z140" s="144"/>
      <c r="AA140" s="144"/>
      <c r="AB140" s="144"/>
      <c r="AC140" s="144"/>
      <c r="AD140" s="144"/>
      <c r="AE140" s="144"/>
      <c r="AF140" s="144"/>
      <c r="AG140" s="144"/>
      <c r="AH140" s="144"/>
      <c r="AI140" s="144"/>
      <c r="AJ140" s="4"/>
      <c r="AK140" s="4"/>
      <c r="AL140" s="149"/>
      <c r="AM140" s="4"/>
      <c r="AS140" s="191"/>
    </row>
    <row r="141" spans="1:46" ht="31" customHeight="1">
      <c r="A141" s="148"/>
      <c r="B141" s="394" t="s">
        <v>2250</v>
      </c>
      <c r="C141" s="395"/>
      <c r="D141" s="395"/>
      <c r="E141" s="395"/>
      <c r="F141" s="395"/>
      <c r="G141" s="395"/>
      <c r="H141" s="395"/>
      <c r="I141" s="441"/>
      <c r="J141" s="154"/>
      <c r="K141" s="199" t="s">
        <v>52</v>
      </c>
      <c r="L141" s="199"/>
      <c r="M141" s="199"/>
      <c r="N141" s="199"/>
      <c r="O141" s="3"/>
      <c r="P141" s="197"/>
      <c r="Q141" s="225" t="s">
        <v>53</v>
      </c>
      <c r="R141" s="175"/>
      <c r="S141" s="175"/>
      <c r="T141" s="3"/>
      <c r="U141" s="175"/>
      <c r="V141" s="175"/>
      <c r="W141" s="3"/>
      <c r="X141" s="175"/>
      <c r="Y141" s="175"/>
      <c r="Z141" s="147"/>
      <c r="AA141" s="148"/>
      <c r="AB141" s="4"/>
      <c r="AC141" s="4"/>
      <c r="AD141" s="4"/>
      <c r="AE141" s="4"/>
      <c r="AF141" s="4"/>
      <c r="AG141" s="4"/>
      <c r="AH141" s="4"/>
      <c r="AI141" s="4"/>
      <c r="AJ141" s="4"/>
      <c r="AK141" s="4"/>
      <c r="AL141" s="149"/>
      <c r="AM141" s="4" t="str">
        <f>IF(AND($AN$87=TRUE,COUNTIF(AN141:AP141,TRUE)=0),"未入力",IF(COUNTIF(AN141:AP141,TRUE)=2,"複数選択",""))</f>
        <v/>
      </c>
      <c r="AN141" s="8" t="b">
        <v>0</v>
      </c>
      <c r="AO141" s="8" t="b">
        <v>0</v>
      </c>
      <c r="AS141" s="191"/>
    </row>
    <row r="142" spans="1:46" ht="17.149999999999999" customHeight="1">
      <c r="A142" s="148"/>
      <c r="B142" s="398" t="s">
        <v>2251</v>
      </c>
      <c r="C142" s="399"/>
      <c r="D142" s="399"/>
      <c r="E142" s="399"/>
      <c r="F142" s="399"/>
      <c r="G142" s="399"/>
      <c r="H142" s="399"/>
      <c r="I142" s="400"/>
      <c r="J142" s="154"/>
      <c r="K142" s="3" t="s">
        <v>54</v>
      </c>
      <c r="L142" s="3"/>
      <c r="M142" s="3"/>
      <c r="N142" s="3"/>
      <c r="O142" s="3"/>
      <c r="P142" s="3"/>
      <c r="Q142" s="3"/>
      <c r="R142" s="3"/>
      <c r="S142" s="338" t="s">
        <v>55</v>
      </c>
      <c r="T142" s="338"/>
      <c r="U142" s="338"/>
      <c r="V142" s="338"/>
      <c r="W142" s="338"/>
      <c r="X142" s="3"/>
      <c r="Y142" s="3"/>
      <c r="Z142" s="338" t="s">
        <v>56</v>
      </c>
      <c r="AA142" s="338"/>
      <c r="AB142" s="338"/>
      <c r="AC142" s="338"/>
      <c r="AD142" s="338"/>
      <c r="AE142" s="338"/>
      <c r="AF142" s="338"/>
      <c r="AG142" s="338"/>
      <c r="AH142" s="338"/>
      <c r="AI142" s="339"/>
      <c r="AJ142" s="4"/>
      <c r="AK142" s="4"/>
      <c r="AL142" s="149"/>
      <c r="AM142" s="4" t="str">
        <f>IF(AND($AN$87=TRUE,COUNTIF(AN142:AP142,TRUE)=0),"未入力",IF(COUNTIF(AN142:AP142,TRUE)=2,"複数選択",""))</f>
        <v/>
      </c>
      <c r="AN142" s="8" t="b">
        <v>0</v>
      </c>
      <c r="AO142" s="8" t="b">
        <v>0</v>
      </c>
      <c r="AP142" s="8" t="b">
        <v>0</v>
      </c>
      <c r="AS142" s="191"/>
    </row>
    <row r="143" spans="1:46" ht="17.149999999999999" customHeight="1">
      <c r="A143" s="148"/>
      <c r="B143" s="401"/>
      <c r="C143" s="402"/>
      <c r="D143" s="402"/>
      <c r="E143" s="402"/>
      <c r="F143" s="402"/>
      <c r="G143" s="402"/>
      <c r="H143" s="402"/>
      <c r="I143" s="403"/>
      <c r="J143" s="150"/>
      <c r="K143" s="366" t="s">
        <v>57</v>
      </c>
      <c r="L143" s="366"/>
      <c r="M143" s="366"/>
      <c r="N143" s="366"/>
      <c r="O143" s="366"/>
      <c r="P143" s="366"/>
      <c r="Q143" s="366"/>
      <c r="R143" s="366"/>
      <c r="S143" s="7"/>
      <c r="T143" s="7"/>
      <c r="U143" s="366" t="s">
        <v>58</v>
      </c>
      <c r="V143" s="366"/>
      <c r="W143" s="366"/>
      <c r="X143" s="366"/>
      <c r="Y143" s="7"/>
      <c r="Z143" s="7"/>
      <c r="AA143" s="7"/>
      <c r="AB143" s="7"/>
      <c r="AC143" s="7"/>
      <c r="AD143" s="7"/>
      <c r="AE143" s="7"/>
      <c r="AF143" s="7"/>
      <c r="AG143" s="7"/>
      <c r="AH143" s="7"/>
      <c r="AI143" s="151"/>
      <c r="AJ143" s="4"/>
      <c r="AK143" s="4"/>
      <c r="AL143" s="149"/>
      <c r="AM143" s="4" t="str">
        <f>IF(AND($AN$87=TRUE,K143=""),"未入力","")</f>
        <v/>
      </c>
      <c r="AN143" s="8" t="b">
        <v>0</v>
      </c>
      <c r="AO143" s="8" t="b">
        <v>0</v>
      </c>
      <c r="AS143" s="191"/>
    </row>
    <row r="144" spans="1:46" ht="17.149999999999999" customHeight="1">
      <c r="A144" s="148"/>
      <c r="B144" s="373" t="s">
        <v>2252</v>
      </c>
      <c r="C144" s="374"/>
      <c r="D144" s="374"/>
      <c r="E144" s="374"/>
      <c r="F144" s="374"/>
      <c r="G144" s="374"/>
      <c r="H144" s="374"/>
      <c r="I144" s="375"/>
      <c r="J144" s="152"/>
      <c r="K144" s="347" t="s">
        <v>59</v>
      </c>
      <c r="L144" s="347"/>
      <c r="M144" s="347"/>
      <c r="N144" s="347"/>
      <c r="O144" s="347"/>
      <c r="P144" s="227"/>
      <c r="Q144" s="153"/>
      <c r="R144" s="374" t="s">
        <v>60</v>
      </c>
      <c r="S144" s="374"/>
      <c r="T144" s="374"/>
      <c r="U144" s="374"/>
      <c r="V144" s="374"/>
      <c r="W144" s="374"/>
      <c r="X144" s="153"/>
      <c r="Y144" s="347" t="s">
        <v>61</v>
      </c>
      <c r="Z144" s="347"/>
      <c r="AA144" s="347"/>
      <c r="AB144" s="347"/>
      <c r="AC144" s="347"/>
      <c r="AD144" s="361"/>
      <c r="AE144" s="4"/>
      <c r="AF144" s="4"/>
      <c r="AG144" s="4"/>
      <c r="AH144" s="4"/>
      <c r="AJ144" s="4"/>
      <c r="AK144" s="4"/>
      <c r="AL144" s="149"/>
      <c r="AM144" s="4" t="str">
        <f>IF(AND($AN$87=TRUE,M144=""),"未入力","")</f>
        <v/>
      </c>
      <c r="AN144" s="8" t="b">
        <v>0</v>
      </c>
      <c r="AO144" s="8" t="b">
        <v>0</v>
      </c>
      <c r="AP144" s="8" t="b">
        <v>0</v>
      </c>
      <c r="AS144" s="191"/>
    </row>
    <row r="145" spans="1:46" ht="17.149999999999999" customHeight="1">
      <c r="A145" s="148"/>
      <c r="B145" s="360" t="s">
        <v>2253</v>
      </c>
      <c r="C145" s="347"/>
      <c r="D145" s="347"/>
      <c r="E145" s="347"/>
      <c r="F145" s="347"/>
      <c r="G145" s="347"/>
      <c r="H145" s="347"/>
      <c r="I145" s="361"/>
      <c r="J145" s="152"/>
      <c r="K145" s="347" t="s">
        <v>62</v>
      </c>
      <c r="L145" s="347"/>
      <c r="M145" s="347"/>
      <c r="N145" s="347"/>
      <c r="O145" s="347"/>
      <c r="P145" s="227"/>
      <c r="Q145" s="153"/>
      <c r="R145" s="347" t="s">
        <v>63</v>
      </c>
      <c r="S145" s="347"/>
      <c r="T145" s="347"/>
      <c r="U145" s="347"/>
      <c r="V145" s="347"/>
      <c r="W145" s="347"/>
      <c r="X145" s="153"/>
      <c r="Y145" s="374" t="s">
        <v>64</v>
      </c>
      <c r="Z145" s="374"/>
      <c r="AA145" s="374"/>
      <c r="AB145" s="374"/>
      <c r="AC145" s="374"/>
      <c r="AD145" s="375"/>
      <c r="AE145" s="4"/>
      <c r="AF145" s="4"/>
      <c r="AG145" s="4"/>
      <c r="AH145" s="4"/>
      <c r="AJ145" s="4"/>
      <c r="AK145" s="4"/>
      <c r="AL145" s="149"/>
      <c r="AM145" s="4" t="str">
        <f>IF(AND($AN$87=TRUE,COUNTIF(AN145:AP145,TRUE)=0),"未入力","")</f>
        <v/>
      </c>
      <c r="AN145" s="8" t="b">
        <v>0</v>
      </c>
      <c r="AO145" s="8" t="b">
        <v>0</v>
      </c>
      <c r="AP145" s="8" t="b">
        <v>0</v>
      </c>
      <c r="AS145" s="191"/>
    </row>
    <row r="146" spans="1:46" ht="17.149999999999999" customHeight="1">
      <c r="A146" s="148"/>
      <c r="B146" s="360" t="s">
        <v>2254</v>
      </c>
      <c r="C146" s="347"/>
      <c r="D146" s="347"/>
      <c r="E146" s="347"/>
      <c r="F146" s="347"/>
      <c r="G146" s="347"/>
      <c r="H146" s="347"/>
      <c r="I146" s="361"/>
      <c r="J146" s="154"/>
      <c r="K146" s="374" t="s">
        <v>65</v>
      </c>
      <c r="L146" s="374"/>
      <c r="M146" s="374"/>
      <c r="N146" s="374"/>
      <c r="O146" s="374"/>
      <c r="P146" s="374"/>
      <c r="Q146" s="3"/>
      <c r="R146" s="338" t="s">
        <v>66</v>
      </c>
      <c r="S146" s="338"/>
      <c r="T146" s="338"/>
      <c r="U146" s="338"/>
      <c r="V146" s="338"/>
      <c r="W146" s="338"/>
      <c r="X146" s="3"/>
      <c r="Y146" s="338" t="s">
        <v>67</v>
      </c>
      <c r="Z146" s="338"/>
      <c r="AA146" s="338"/>
      <c r="AB146" s="338"/>
      <c r="AC146" s="338"/>
      <c r="AD146" s="147"/>
      <c r="AE146" s="387"/>
      <c r="AF146" s="387"/>
      <c r="AG146" s="387"/>
      <c r="AH146" s="387"/>
      <c r="AI146" s="387"/>
      <c r="AJ146" s="4"/>
      <c r="AK146" s="4"/>
      <c r="AL146" s="149"/>
      <c r="AM146" s="4" t="str">
        <f>IF(AND($AN$87=TRUE,N146=""),"未入力","")</f>
        <v/>
      </c>
      <c r="AN146" s="8" t="b">
        <v>0</v>
      </c>
      <c r="AO146" s="8" t="b">
        <v>0</v>
      </c>
      <c r="AP146" s="8" t="b">
        <v>0</v>
      </c>
      <c r="AS146" s="191"/>
    </row>
    <row r="147" spans="1:46" ht="17.149999999999999" customHeight="1">
      <c r="A147" s="148"/>
      <c r="B147" s="360" t="s">
        <v>2255</v>
      </c>
      <c r="C147" s="347"/>
      <c r="D147" s="347"/>
      <c r="E147" s="347"/>
      <c r="F147" s="347"/>
      <c r="G147" s="347"/>
      <c r="H147" s="347"/>
      <c r="I147" s="361"/>
      <c r="J147" s="152"/>
      <c r="K147" s="347" t="s">
        <v>68</v>
      </c>
      <c r="L147" s="347"/>
      <c r="M147" s="347"/>
      <c r="N147" s="347"/>
      <c r="O147" s="347"/>
      <c r="P147" s="449"/>
      <c r="Q147" s="162"/>
      <c r="R147" s="347" t="s">
        <v>69</v>
      </c>
      <c r="S147" s="347"/>
      <c r="T147" s="347"/>
      <c r="U147" s="347"/>
      <c r="V147" s="347"/>
      <c r="W147" s="153"/>
      <c r="X147" s="162"/>
      <c r="Y147" s="347" t="s">
        <v>70</v>
      </c>
      <c r="Z147" s="347"/>
      <c r="AA147" s="347"/>
      <c r="AB147" s="347"/>
      <c r="AC147" s="347"/>
      <c r="AD147" s="153"/>
      <c r="AE147" s="164"/>
      <c r="AF147" s="338" t="s">
        <v>71</v>
      </c>
      <c r="AG147" s="338"/>
      <c r="AH147" s="338"/>
      <c r="AI147" s="338"/>
      <c r="AJ147" s="338"/>
      <c r="AK147" s="199"/>
      <c r="AL147" s="181"/>
      <c r="AM147" s="4" t="str">
        <f>IF(AND($AN$87=TRUE,N147=""),"未入力","")</f>
        <v/>
      </c>
      <c r="AN147" s="8" t="b">
        <v>0</v>
      </c>
      <c r="AO147" s="8" t="b">
        <v>0</v>
      </c>
      <c r="AP147" s="8" t="b">
        <v>0</v>
      </c>
      <c r="AQ147" s="8" t="b">
        <v>0</v>
      </c>
      <c r="AS147" s="191"/>
    </row>
    <row r="148" spans="1:46" ht="20.149999999999999" customHeight="1">
      <c r="A148" s="148"/>
      <c r="B148" s="360" t="s">
        <v>2256</v>
      </c>
      <c r="C148" s="347"/>
      <c r="D148" s="347"/>
      <c r="E148" s="347"/>
      <c r="F148" s="347"/>
      <c r="G148" s="347"/>
      <c r="H148" s="347"/>
      <c r="I148" s="361"/>
      <c r="J148" s="342"/>
      <c r="K148" s="343"/>
      <c r="L148" s="343"/>
      <c r="M148" s="343"/>
      <c r="N148" s="343"/>
      <c r="O148" s="153" t="s">
        <v>72</v>
      </c>
      <c r="P148" s="153"/>
      <c r="Q148" s="344"/>
      <c r="R148" s="343"/>
      <c r="S148" s="343"/>
      <c r="T148" s="343"/>
      <c r="U148" s="343"/>
      <c r="V148" s="153" t="s">
        <v>72</v>
      </c>
      <c r="W148" s="153"/>
      <c r="X148" s="344"/>
      <c r="Y148" s="343"/>
      <c r="Z148" s="343"/>
      <c r="AA148" s="343"/>
      <c r="AB148" s="343"/>
      <c r="AC148" s="153" t="s">
        <v>72</v>
      </c>
      <c r="AD148" s="153"/>
      <c r="AE148" s="345"/>
      <c r="AF148" s="346"/>
      <c r="AG148" s="346"/>
      <c r="AH148" s="346"/>
      <c r="AI148" s="346"/>
      <c r="AJ148" s="3" t="s">
        <v>72</v>
      </c>
      <c r="AK148" s="3"/>
      <c r="AL148" s="181"/>
      <c r="AM148" s="4"/>
      <c r="AS148" s="191"/>
    </row>
    <row r="149" spans="1:46" ht="27" customHeight="1">
      <c r="A149" s="148"/>
      <c r="B149" s="378" t="s">
        <v>2257</v>
      </c>
      <c r="C149" s="379"/>
      <c r="D149" s="379"/>
      <c r="E149" s="379"/>
      <c r="F149" s="379"/>
      <c r="G149" s="379"/>
      <c r="H149" s="379"/>
      <c r="I149" s="380"/>
      <c r="J149" s="349"/>
      <c r="K149" s="341"/>
      <c r="L149" s="341"/>
      <c r="M149" s="341"/>
      <c r="N149" s="341"/>
      <c r="O149" s="153" t="s">
        <v>47</v>
      </c>
      <c r="P149" s="153"/>
      <c r="Q149" s="340"/>
      <c r="R149" s="341"/>
      <c r="S149" s="341"/>
      <c r="T149" s="341"/>
      <c r="U149" s="341"/>
      <c r="V149" s="153" t="s">
        <v>47</v>
      </c>
      <c r="W149" s="153"/>
      <c r="X149" s="340"/>
      <c r="Y149" s="341"/>
      <c r="Z149" s="341"/>
      <c r="AA149" s="341"/>
      <c r="AB149" s="341"/>
      <c r="AC149" s="153" t="s">
        <v>47</v>
      </c>
      <c r="AD149" s="153"/>
      <c r="AE149" s="340"/>
      <c r="AF149" s="341"/>
      <c r="AG149" s="341"/>
      <c r="AH149" s="341"/>
      <c r="AI149" s="341"/>
      <c r="AJ149" s="153" t="s">
        <v>47</v>
      </c>
      <c r="AK149" s="153"/>
      <c r="AL149" s="181"/>
      <c r="AM149" s="4"/>
      <c r="AS149" s="191"/>
    </row>
    <row r="150" spans="1:46" ht="4" customHeight="1">
      <c r="A150" s="150"/>
      <c r="B150" s="211"/>
      <c r="C150" s="211"/>
      <c r="D150" s="211"/>
      <c r="E150" s="211"/>
      <c r="F150" s="211"/>
      <c r="G150" s="211"/>
      <c r="H150" s="211"/>
      <c r="I150" s="211"/>
      <c r="J150" s="216"/>
      <c r="K150" s="216"/>
      <c r="L150" s="216"/>
      <c r="M150" s="216"/>
      <c r="N150" s="216"/>
      <c r="O150" s="216"/>
      <c r="P150" s="216"/>
      <c r="Q150" s="216"/>
      <c r="R150" s="216"/>
      <c r="S150" s="216"/>
      <c r="T150" s="216"/>
      <c r="U150" s="216"/>
      <c r="V150" s="216"/>
      <c r="W150" s="216"/>
      <c r="X150" s="216"/>
      <c r="Y150" s="216"/>
      <c r="Z150" s="216"/>
      <c r="AA150" s="216"/>
      <c r="AB150" s="216"/>
      <c r="AC150" s="216"/>
      <c r="AD150" s="216"/>
      <c r="AE150" s="216"/>
      <c r="AF150" s="216"/>
      <c r="AG150" s="216"/>
      <c r="AH150" s="216"/>
      <c r="AI150" s="216"/>
      <c r="AJ150" s="7"/>
      <c r="AK150" s="7"/>
      <c r="AL150" s="151"/>
      <c r="AM150" s="4"/>
      <c r="AS150" s="191"/>
    </row>
    <row r="151" spans="1:46" ht="4" customHeight="1">
      <c r="A151" s="153"/>
      <c r="B151" s="201"/>
      <c r="C151" s="201"/>
      <c r="D151" s="201"/>
      <c r="E151" s="201"/>
      <c r="F151" s="201"/>
      <c r="G151" s="201"/>
      <c r="H151" s="201"/>
      <c r="I151" s="201"/>
      <c r="J151" s="227"/>
      <c r="K151" s="227"/>
      <c r="L151" s="227"/>
      <c r="M151" s="22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153"/>
      <c r="AK151" s="153"/>
      <c r="AL151" s="153"/>
      <c r="AM151" s="4"/>
      <c r="AS151" s="191"/>
    </row>
    <row r="152" spans="1:46" ht="17.5" customHeight="1">
      <c r="A152" s="394" t="s">
        <v>2249</v>
      </c>
      <c r="B152" s="395"/>
      <c r="C152" s="395"/>
      <c r="D152" s="395"/>
      <c r="E152" s="395"/>
      <c r="F152" s="395"/>
      <c r="G152" s="395"/>
      <c r="H152" s="395"/>
      <c r="I152" s="395"/>
      <c r="J152" s="395"/>
      <c r="K152" s="395"/>
      <c r="L152" s="395"/>
      <c r="M152" s="395"/>
      <c r="N152" s="215"/>
      <c r="O152" s="215"/>
      <c r="P152" s="215"/>
      <c r="Q152" s="215"/>
      <c r="R152" s="215"/>
      <c r="S152" s="215"/>
      <c r="T152" s="215"/>
      <c r="U152" s="215"/>
      <c r="V152" s="215"/>
      <c r="W152" s="215"/>
      <c r="X152" s="215"/>
      <c r="Y152" s="215"/>
      <c r="Z152" s="215"/>
      <c r="AA152" s="215"/>
      <c r="AB152" s="215"/>
      <c r="AC152" s="215"/>
      <c r="AD152" s="215"/>
      <c r="AE152" s="215"/>
      <c r="AF152" s="215"/>
      <c r="AG152" s="215"/>
      <c r="AH152" s="215"/>
      <c r="AI152" s="215"/>
      <c r="AJ152" s="3"/>
      <c r="AK152" s="3"/>
      <c r="AL152" s="147"/>
      <c r="AM152" s="4"/>
      <c r="AS152" s="191"/>
    </row>
    <row r="153" spans="1:46" ht="20.149999999999999" customHeight="1">
      <c r="A153" s="148" t="s">
        <v>2426</v>
      </c>
      <c r="B153" s="360" t="s">
        <v>2258</v>
      </c>
      <c r="C153" s="347"/>
      <c r="D153" s="347"/>
      <c r="E153" s="347"/>
      <c r="F153" s="347"/>
      <c r="G153" s="347"/>
      <c r="H153" s="347"/>
      <c r="I153" s="347"/>
      <c r="J153" s="347"/>
      <c r="K153" s="361"/>
      <c r="L153" s="390"/>
      <c r="M153" s="346"/>
      <c r="N153" s="346"/>
      <c r="O153" s="346"/>
      <c r="P153" s="346"/>
      <c r="Q153" s="346"/>
      <c r="R153" s="346"/>
      <c r="S153" s="346"/>
      <c r="T153" s="150" t="s">
        <v>2308</v>
      </c>
      <c r="U153" s="7"/>
      <c r="V153" s="7"/>
      <c r="W153" s="7"/>
      <c r="X153" s="7"/>
      <c r="Y153" s="7"/>
      <c r="Z153" s="7"/>
      <c r="AA153" s="7"/>
      <c r="AB153" s="7"/>
      <c r="AC153" s="4"/>
      <c r="AD153" s="4"/>
      <c r="AE153" s="4"/>
      <c r="AF153" s="4"/>
      <c r="AG153" s="4"/>
      <c r="AH153" s="4"/>
      <c r="AI153" s="4"/>
      <c r="AJ153" s="4"/>
      <c r="AK153" s="4"/>
      <c r="AL153" s="149"/>
      <c r="AM153" s="4"/>
      <c r="AS153" s="191"/>
      <c r="AT153" s="6" t="str">
        <f>IF(AND($AP$78=TRUE,COUNTA(L153)=0),"【４．工事種別】で改築の場合は回答は必須です。","")</f>
        <v/>
      </c>
    </row>
    <row r="154" spans="1:46" ht="17.149999999999999" customHeight="1">
      <c r="A154" s="148" t="s">
        <v>2427</v>
      </c>
      <c r="B154" s="360" t="s">
        <v>2428</v>
      </c>
      <c r="C154" s="347"/>
      <c r="D154" s="347"/>
      <c r="E154" s="347"/>
      <c r="F154" s="347"/>
      <c r="G154" s="347"/>
      <c r="H154" s="347"/>
      <c r="I154" s="347"/>
      <c r="J154" s="347"/>
      <c r="K154" s="361"/>
      <c r="L154" s="152"/>
      <c r="M154" s="153" t="s">
        <v>73</v>
      </c>
      <c r="N154" s="153"/>
      <c r="O154" s="153"/>
      <c r="P154" s="153"/>
      <c r="Q154" s="153"/>
      <c r="R154" s="153"/>
      <c r="S154" s="153"/>
      <c r="T154" s="153"/>
      <c r="U154" s="153"/>
      <c r="V154" s="153"/>
      <c r="W154" s="153"/>
      <c r="X154" s="153"/>
      <c r="Y154" s="195" t="s">
        <v>53</v>
      </c>
      <c r="Z154" s="195"/>
      <c r="AA154" s="195"/>
      <c r="AB154" s="196"/>
      <c r="AC154" s="4"/>
      <c r="AD154" s="4"/>
      <c r="AE154" s="4"/>
      <c r="AF154" s="4"/>
      <c r="AG154" s="4"/>
      <c r="AH154" s="4"/>
      <c r="AI154" s="4"/>
      <c r="AJ154" s="4"/>
      <c r="AK154" s="4"/>
      <c r="AL154" s="149"/>
      <c r="AM154" s="4"/>
      <c r="AN154" s="8" t="b">
        <v>0</v>
      </c>
      <c r="AO154" s="8" t="b">
        <v>0</v>
      </c>
      <c r="AS154" s="191">
        <f>COUNTIF(AN154:AO154, TRUE)</f>
        <v>0</v>
      </c>
      <c r="AT154" s="6" t="str">
        <f>IFERROR(IF(AS154&gt;=2,"選択は1つまでです。",IF(AND($AP$78=TRUE,COUNTIF(AN154:AO154,TRUE)=0),"【４．工事種別】で改築の場合は回答は必須です。","")),"")</f>
        <v/>
      </c>
    </row>
    <row r="155" spans="1:46" ht="17.149999999999999" customHeight="1">
      <c r="A155" s="148" t="s">
        <v>2429</v>
      </c>
      <c r="B155" s="360" t="s">
        <v>2430</v>
      </c>
      <c r="C155" s="347"/>
      <c r="D155" s="347"/>
      <c r="E155" s="347"/>
      <c r="F155" s="347"/>
      <c r="G155" s="347"/>
      <c r="H155" s="347"/>
      <c r="I155" s="347"/>
      <c r="J155" s="347"/>
      <c r="K155" s="361"/>
      <c r="L155" s="152"/>
      <c r="M155" s="195" t="s">
        <v>49</v>
      </c>
      <c r="N155" s="195"/>
      <c r="O155" s="195"/>
      <c r="P155" s="195"/>
      <c r="Q155" s="153"/>
      <c r="R155" s="153"/>
      <c r="S155" s="153"/>
      <c r="T155" s="153"/>
      <c r="U155" s="153"/>
      <c r="V155" s="153"/>
      <c r="W155" s="153"/>
      <c r="X155" s="153"/>
      <c r="Y155" s="195" t="s">
        <v>53</v>
      </c>
      <c r="Z155" s="195"/>
      <c r="AA155" s="195"/>
      <c r="AB155" s="196"/>
      <c r="AC155" s="4"/>
      <c r="AD155" s="4"/>
      <c r="AE155" s="4"/>
      <c r="AF155" s="4"/>
      <c r="AG155" s="4"/>
      <c r="AH155" s="4"/>
      <c r="AI155" s="4"/>
      <c r="AJ155" s="4"/>
      <c r="AK155" s="4"/>
      <c r="AL155" s="149"/>
      <c r="AM155" s="4"/>
      <c r="AN155" s="8" t="b">
        <v>0</v>
      </c>
      <c r="AO155" s="8" t="b">
        <v>0</v>
      </c>
      <c r="AS155" s="191">
        <f>COUNTIF(AN155:AO155, TRUE)</f>
        <v>0</v>
      </c>
      <c r="AT155" s="6" t="str">
        <f>IFERROR(IF(AS155&gt;=2,"選択は1つまでです。",IF(AND($AP$78=TRUE,COUNTIF(AN155:AO155,TRUE)=0),"【４．工事種別】で改築の場合は回答は必須です。","")),"")</f>
        <v/>
      </c>
    </row>
    <row r="156" spans="1:46" ht="20.149999999999999" customHeight="1">
      <c r="A156" s="148" t="s">
        <v>2431</v>
      </c>
      <c r="B156" s="360" t="s">
        <v>2432</v>
      </c>
      <c r="C156" s="347"/>
      <c r="D156" s="347"/>
      <c r="E156" s="347"/>
      <c r="F156" s="347"/>
      <c r="G156" s="347"/>
      <c r="H156" s="347"/>
      <c r="I156" s="347"/>
      <c r="J156" s="347"/>
      <c r="K156" s="361"/>
      <c r="L156" s="362"/>
      <c r="M156" s="363"/>
      <c r="N156" s="363"/>
      <c r="O156" s="363"/>
      <c r="P156" s="363"/>
      <c r="Q156" s="354" t="s">
        <v>2231</v>
      </c>
      <c r="R156" s="354"/>
      <c r="S156" s="229"/>
      <c r="Z156" s="158"/>
      <c r="AA156" s="158"/>
      <c r="AB156" s="158"/>
      <c r="AC156" s="158"/>
      <c r="AD156" s="158"/>
      <c r="AE156" s="158"/>
      <c r="AF156" s="158"/>
      <c r="AG156" s="158"/>
      <c r="AH156" s="158"/>
      <c r="AI156" s="158"/>
      <c r="AJ156" s="4"/>
      <c r="AK156" s="4"/>
      <c r="AL156" s="149"/>
      <c r="AM156" s="4"/>
      <c r="AS156" s="191"/>
      <c r="AT156" s="6" t="str">
        <f>IF(AND($AP$78=TRUE,L156=""),"【４．工事種別】で改築の場合は回答は必須です。","")</f>
        <v/>
      </c>
    </row>
    <row r="157" spans="1:46" ht="20.5" customHeight="1">
      <c r="A157" s="148" t="s">
        <v>2433</v>
      </c>
      <c r="B157" s="360" t="s">
        <v>2434</v>
      </c>
      <c r="C157" s="347"/>
      <c r="D157" s="347"/>
      <c r="E157" s="347"/>
      <c r="F157" s="347"/>
      <c r="G157" s="347"/>
      <c r="H157" s="347"/>
      <c r="I157" s="347"/>
      <c r="J157" s="347"/>
      <c r="K157" s="361"/>
      <c r="L157" s="362"/>
      <c r="M157" s="363"/>
      <c r="N157" s="363"/>
      <c r="O157" s="363"/>
      <c r="P157" s="363"/>
      <c r="Q157" s="354" t="s">
        <v>72</v>
      </c>
      <c r="R157" s="354"/>
      <c r="S157" s="229"/>
      <c r="Z157" s="4"/>
      <c r="AA157" s="4"/>
      <c r="AB157" s="4"/>
      <c r="AC157" s="4"/>
      <c r="AD157" s="4"/>
      <c r="AE157" s="4"/>
      <c r="AF157" s="4"/>
      <c r="AG157" s="4"/>
      <c r="AH157" s="4"/>
      <c r="AI157" s="4"/>
      <c r="AJ157" s="4"/>
      <c r="AK157" s="4"/>
      <c r="AL157" s="149"/>
      <c r="AM157" s="4"/>
      <c r="AS157" s="191"/>
      <c r="AT157" s="6" t="str">
        <f>IF(AND($AP$78=TRUE,L157=""),"【４．工事種別】で改築の場合は回答は必須です。","")</f>
        <v/>
      </c>
    </row>
    <row r="158" spans="1:46" ht="17.149999999999999" customHeight="1">
      <c r="A158" s="148" t="s">
        <v>2435</v>
      </c>
      <c r="B158" s="360" t="s">
        <v>2436</v>
      </c>
      <c r="C158" s="347"/>
      <c r="D158" s="347"/>
      <c r="E158" s="347"/>
      <c r="F158" s="347"/>
      <c r="G158" s="347"/>
      <c r="H158" s="347"/>
      <c r="I158" s="347"/>
      <c r="J158" s="347"/>
      <c r="K158" s="361"/>
      <c r="L158" s="153"/>
      <c r="M158" s="347" t="s">
        <v>74</v>
      </c>
      <c r="N158" s="347"/>
      <c r="O158" s="347"/>
      <c r="P158" s="347"/>
      <c r="Q158" s="153"/>
      <c r="R158" s="347" t="s">
        <v>75</v>
      </c>
      <c r="S158" s="347"/>
      <c r="T158" s="347"/>
      <c r="U158" s="347"/>
      <c r="V158" s="153"/>
      <c r="W158" s="347" t="s">
        <v>70</v>
      </c>
      <c r="X158" s="347"/>
      <c r="Y158" s="347"/>
      <c r="Z158" s="347"/>
      <c r="AA158" s="347"/>
      <c r="AB158" s="146"/>
      <c r="AC158" s="4"/>
      <c r="AD158" s="4"/>
      <c r="AE158" s="4"/>
      <c r="AF158" s="4"/>
      <c r="AG158" s="4"/>
      <c r="AH158" s="4"/>
      <c r="AI158" s="4"/>
      <c r="AJ158" s="4"/>
      <c r="AK158" s="4"/>
      <c r="AL158" s="149"/>
      <c r="AM158" s="4"/>
      <c r="AN158" s="8" t="b">
        <v>0</v>
      </c>
      <c r="AO158" s="8" t="b">
        <v>0</v>
      </c>
      <c r="AP158" s="8" t="b">
        <v>0</v>
      </c>
      <c r="AS158" s="191">
        <f>COUNTIF(AN158:AP158, TRUE)</f>
        <v>0</v>
      </c>
      <c r="AT158" s="6" t="str">
        <f>IF(AND($AP$78=TRUE,COUNTIF(AN158:AP158,TRUE)=0),"【４．工事種別】で改築の場合は回答は必須です。","")</f>
        <v/>
      </c>
    </row>
    <row r="159" spans="1:46" ht="20.149999999999999" customHeight="1">
      <c r="A159" s="174"/>
      <c r="B159" s="373" t="s">
        <v>2437</v>
      </c>
      <c r="C159" s="374"/>
      <c r="D159" s="374"/>
      <c r="E159" s="374"/>
      <c r="F159" s="374"/>
      <c r="G159" s="374"/>
      <c r="H159" s="374"/>
      <c r="I159" s="374"/>
      <c r="J159" s="374"/>
      <c r="K159" s="375"/>
      <c r="L159" s="362"/>
      <c r="M159" s="363"/>
      <c r="N159" s="363"/>
      <c r="O159" s="363"/>
      <c r="P159" s="363"/>
      <c r="Q159" s="354" t="s">
        <v>47</v>
      </c>
      <c r="R159" s="354"/>
      <c r="S159" s="229"/>
      <c r="Z159" s="4"/>
      <c r="AA159" s="4"/>
      <c r="AB159" s="4"/>
      <c r="AC159" s="4"/>
      <c r="AD159" s="4"/>
      <c r="AE159" s="4"/>
      <c r="AF159" s="4"/>
      <c r="AG159" s="4"/>
      <c r="AH159" s="4"/>
      <c r="AI159" s="4"/>
      <c r="AJ159" s="4"/>
      <c r="AK159" s="4"/>
      <c r="AL159" s="149"/>
      <c r="AM159" s="4"/>
      <c r="AS159" s="191"/>
      <c r="AT159" s="6" t="str">
        <f>IF(AND($AP$78=TRUE,L159=""),"【４．工事種別】で改築の場合は回答は必須です。","")</f>
        <v/>
      </c>
    </row>
    <row r="160" spans="1:46" ht="20.149999999999999" customHeight="1">
      <c r="A160" s="148" t="s">
        <v>2438</v>
      </c>
      <c r="B160" s="360" t="s">
        <v>2439</v>
      </c>
      <c r="C160" s="347"/>
      <c r="D160" s="347"/>
      <c r="E160" s="347"/>
      <c r="F160" s="347"/>
      <c r="G160" s="347"/>
      <c r="H160" s="347"/>
      <c r="I160" s="347"/>
      <c r="J160" s="347"/>
      <c r="K160" s="361"/>
      <c r="L160" s="362"/>
      <c r="M160" s="363"/>
      <c r="N160" s="363"/>
      <c r="O160" s="363"/>
      <c r="P160" s="363"/>
      <c r="Q160" s="354" t="s">
        <v>2315</v>
      </c>
      <c r="R160" s="354"/>
      <c r="S160" s="229"/>
      <c r="Z160" s="4"/>
      <c r="AA160" s="4"/>
      <c r="AB160" s="4"/>
      <c r="AC160" s="4"/>
      <c r="AD160" s="4"/>
      <c r="AE160" s="4"/>
      <c r="AF160" s="4"/>
      <c r="AG160" s="4"/>
      <c r="AH160" s="4"/>
      <c r="AI160" s="4"/>
      <c r="AJ160" s="4"/>
      <c r="AK160" s="4"/>
      <c r="AL160" s="149"/>
      <c r="AM160" s="4"/>
      <c r="AS160" s="191"/>
      <c r="AT160" s="6" t="str">
        <f>IF(AND($AP$78=TRUE,L160=""),"【４．工事種別】で改築の場合は回答は必須です。","")</f>
        <v/>
      </c>
    </row>
    <row r="161" spans="1:39" ht="3.65" customHeight="1">
      <c r="A161" s="209"/>
      <c r="B161" s="207"/>
      <c r="C161" s="207"/>
      <c r="D161" s="207"/>
      <c r="E161" s="207"/>
      <c r="F161" s="207"/>
      <c r="G161" s="207"/>
      <c r="H161" s="207"/>
      <c r="I161" s="207"/>
      <c r="J161" s="207"/>
      <c r="K161" s="207"/>
      <c r="L161" s="159"/>
      <c r="M161" s="159"/>
      <c r="N161" s="159"/>
      <c r="O161" s="159"/>
      <c r="P161" s="159"/>
      <c r="Q161" s="161"/>
      <c r="R161" s="161"/>
      <c r="S161" s="216"/>
      <c r="T161" s="216"/>
      <c r="U161" s="216"/>
      <c r="V161" s="216"/>
      <c r="W161" s="216"/>
      <c r="X161" s="216"/>
      <c r="Y161" s="216"/>
      <c r="Z161" s="7"/>
      <c r="AA161" s="7"/>
      <c r="AB161" s="7"/>
      <c r="AC161" s="7"/>
      <c r="AD161" s="7"/>
      <c r="AE161" s="7"/>
      <c r="AF161" s="7"/>
      <c r="AG161" s="7"/>
      <c r="AH161" s="7"/>
      <c r="AI161" s="7"/>
      <c r="AJ161" s="7"/>
      <c r="AK161" s="7"/>
      <c r="AL161" s="151"/>
      <c r="AM161" s="4"/>
    </row>
    <row r="162" spans="1:39" ht="4" customHeight="1">
      <c r="A162" s="3"/>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3"/>
      <c r="AM162" s="4"/>
    </row>
    <row r="163" spans="1:39" ht="15" customHeight="1">
      <c r="A163" s="350" t="s">
        <v>2453</v>
      </c>
      <c r="B163" s="350"/>
      <c r="C163" s="350"/>
      <c r="D163" s="350"/>
      <c r="E163" s="350"/>
      <c r="F163" s="350"/>
      <c r="G163" s="350"/>
      <c r="H163" s="350"/>
      <c r="I163" s="350"/>
      <c r="J163" s="350"/>
      <c r="K163" s="350"/>
      <c r="L163" s="350"/>
      <c r="M163" s="350"/>
      <c r="N163" s="350"/>
      <c r="O163" s="350"/>
      <c r="P163" s="350"/>
      <c r="Q163" s="350"/>
      <c r="R163" s="350"/>
      <c r="S163" s="350"/>
      <c r="T163" s="350"/>
      <c r="U163" s="350"/>
      <c r="V163" s="350"/>
      <c r="W163" s="350"/>
      <c r="X163" s="350"/>
      <c r="Y163" s="350"/>
      <c r="Z163" s="350"/>
      <c r="AA163" s="350"/>
      <c r="AB163" s="350"/>
      <c r="AC163" s="350"/>
      <c r="AD163" s="350"/>
      <c r="AE163" s="350"/>
      <c r="AF163" s="350"/>
      <c r="AG163" s="350"/>
      <c r="AH163" s="350"/>
      <c r="AI163" s="350"/>
      <c r="AJ163" s="350"/>
      <c r="AK163" s="350"/>
      <c r="AL163" s="350"/>
      <c r="AM163" s="213"/>
    </row>
    <row r="164" spans="1:39" ht="15" customHeight="1">
      <c r="A164" s="350"/>
      <c r="B164" s="350"/>
      <c r="C164" s="350"/>
      <c r="D164" s="350"/>
      <c r="E164" s="350"/>
      <c r="F164" s="350"/>
      <c r="G164" s="350"/>
      <c r="H164" s="350"/>
      <c r="I164" s="350"/>
      <c r="J164" s="350"/>
      <c r="K164" s="350"/>
      <c r="L164" s="350"/>
      <c r="M164" s="350"/>
      <c r="N164" s="350"/>
      <c r="O164" s="350"/>
      <c r="P164" s="350"/>
      <c r="Q164" s="350"/>
      <c r="R164" s="350"/>
      <c r="S164" s="350"/>
      <c r="T164" s="350"/>
      <c r="U164" s="350"/>
      <c r="V164" s="350"/>
      <c r="W164" s="350"/>
      <c r="X164" s="350"/>
      <c r="Y164" s="350"/>
      <c r="Z164" s="350"/>
      <c r="AA164" s="350"/>
      <c r="AB164" s="350"/>
      <c r="AC164" s="350"/>
      <c r="AD164" s="350"/>
      <c r="AE164" s="350"/>
      <c r="AF164" s="350"/>
      <c r="AG164" s="350"/>
      <c r="AH164" s="350"/>
      <c r="AI164" s="350"/>
      <c r="AJ164" s="350"/>
      <c r="AK164" s="350"/>
      <c r="AL164" s="350"/>
      <c r="AM164" s="213"/>
    </row>
    <row r="165" spans="1:39" ht="15" customHeight="1">
      <c r="A165" s="350"/>
      <c r="B165" s="350"/>
      <c r="C165" s="350"/>
      <c r="D165" s="350"/>
      <c r="E165" s="350"/>
      <c r="F165" s="350"/>
      <c r="G165" s="350"/>
      <c r="H165" s="350"/>
      <c r="I165" s="350"/>
      <c r="J165" s="350"/>
      <c r="K165" s="350"/>
      <c r="L165" s="350"/>
      <c r="M165" s="350"/>
      <c r="N165" s="350"/>
      <c r="O165" s="350"/>
      <c r="P165" s="350"/>
      <c r="Q165" s="350"/>
      <c r="R165" s="350"/>
      <c r="S165" s="350"/>
      <c r="T165" s="350"/>
      <c r="U165" s="350"/>
      <c r="V165" s="350"/>
      <c r="W165" s="350"/>
      <c r="X165" s="350"/>
      <c r="Y165" s="350"/>
      <c r="Z165" s="350"/>
      <c r="AA165" s="350"/>
      <c r="AB165" s="350"/>
      <c r="AC165" s="350"/>
      <c r="AD165" s="350"/>
      <c r="AE165" s="350"/>
      <c r="AF165" s="350"/>
      <c r="AG165" s="350"/>
      <c r="AH165" s="350"/>
      <c r="AI165" s="350"/>
      <c r="AJ165" s="350"/>
      <c r="AK165" s="350"/>
      <c r="AL165" s="350"/>
      <c r="AM165" s="213"/>
    </row>
    <row r="166" spans="1:39" ht="15" customHeight="1">
      <c r="A166" s="350"/>
      <c r="B166" s="350"/>
      <c r="C166" s="350"/>
      <c r="D166" s="350"/>
      <c r="E166" s="350"/>
      <c r="F166" s="350"/>
      <c r="G166" s="350"/>
      <c r="H166" s="350"/>
      <c r="I166" s="350"/>
      <c r="J166" s="350"/>
      <c r="K166" s="350"/>
      <c r="L166" s="350"/>
      <c r="M166" s="350"/>
      <c r="N166" s="350"/>
      <c r="O166" s="350"/>
      <c r="P166" s="350"/>
      <c r="Q166" s="350"/>
      <c r="R166" s="350"/>
      <c r="S166" s="350"/>
      <c r="T166" s="350"/>
      <c r="U166" s="350"/>
      <c r="V166" s="350"/>
      <c r="W166" s="350"/>
      <c r="X166" s="350"/>
      <c r="Y166" s="350"/>
      <c r="Z166" s="350"/>
      <c r="AA166" s="350"/>
      <c r="AB166" s="350"/>
      <c r="AC166" s="350"/>
      <c r="AD166" s="350"/>
      <c r="AE166" s="350"/>
      <c r="AF166" s="350"/>
      <c r="AG166" s="350"/>
      <c r="AH166" s="350"/>
      <c r="AI166" s="350"/>
      <c r="AJ166" s="350"/>
      <c r="AK166" s="350"/>
      <c r="AL166" s="350"/>
      <c r="AM166" s="213"/>
    </row>
    <row r="167" spans="1:39" ht="15" customHeight="1">
      <c r="A167" s="350"/>
      <c r="B167" s="350"/>
      <c r="C167" s="350"/>
      <c r="D167" s="350"/>
      <c r="E167" s="350"/>
      <c r="F167" s="350"/>
      <c r="G167" s="350"/>
      <c r="H167" s="350"/>
      <c r="I167" s="350"/>
      <c r="J167" s="350"/>
      <c r="K167" s="350"/>
      <c r="L167" s="350"/>
      <c r="M167" s="350"/>
      <c r="N167" s="350"/>
      <c r="O167" s="350"/>
      <c r="P167" s="350"/>
      <c r="Q167" s="350"/>
      <c r="R167" s="350"/>
      <c r="S167" s="350"/>
      <c r="T167" s="350"/>
      <c r="U167" s="350"/>
      <c r="V167" s="350"/>
      <c r="W167" s="350"/>
      <c r="X167" s="350"/>
      <c r="Y167" s="350"/>
      <c r="Z167" s="350"/>
      <c r="AA167" s="350"/>
      <c r="AB167" s="350"/>
      <c r="AC167" s="350"/>
      <c r="AD167" s="350"/>
      <c r="AE167" s="350"/>
      <c r="AF167" s="350"/>
      <c r="AG167" s="350"/>
      <c r="AH167" s="350"/>
      <c r="AI167" s="350"/>
      <c r="AJ167" s="350"/>
      <c r="AK167" s="350"/>
      <c r="AL167" s="350"/>
      <c r="AM167" s="213"/>
    </row>
    <row r="168" spans="1:39" ht="15" customHeight="1">
      <c r="A168" s="350"/>
      <c r="B168" s="350"/>
      <c r="C168" s="350"/>
      <c r="D168" s="350"/>
      <c r="E168" s="350"/>
      <c r="F168" s="350"/>
      <c r="G168" s="350"/>
      <c r="H168" s="350"/>
      <c r="I168" s="350"/>
      <c r="J168" s="350"/>
      <c r="K168" s="350"/>
      <c r="L168" s="350"/>
      <c r="M168" s="350"/>
      <c r="N168" s="350"/>
      <c r="O168" s="350"/>
      <c r="P168" s="350"/>
      <c r="Q168" s="350"/>
      <c r="R168" s="350"/>
      <c r="S168" s="350"/>
      <c r="T168" s="350"/>
      <c r="U168" s="350"/>
      <c r="V168" s="350"/>
      <c r="W168" s="350"/>
      <c r="X168" s="350"/>
      <c r="Y168" s="350"/>
      <c r="Z168" s="350"/>
      <c r="AA168" s="350"/>
      <c r="AB168" s="350"/>
      <c r="AC168" s="350"/>
      <c r="AD168" s="350"/>
      <c r="AE168" s="350"/>
      <c r="AF168" s="350"/>
      <c r="AG168" s="350"/>
      <c r="AH168" s="350"/>
      <c r="AI168" s="350"/>
      <c r="AJ168" s="350"/>
      <c r="AK168" s="350"/>
      <c r="AL168" s="350"/>
      <c r="AM168" s="213"/>
    </row>
    <row r="169" spans="1:39" ht="15" customHeight="1">
      <c r="A169" s="350"/>
      <c r="B169" s="350"/>
      <c r="C169" s="350"/>
      <c r="D169" s="350"/>
      <c r="E169" s="350"/>
      <c r="F169" s="350"/>
      <c r="G169" s="350"/>
      <c r="H169" s="350"/>
      <c r="I169" s="350"/>
      <c r="J169" s="350"/>
      <c r="K169" s="350"/>
      <c r="L169" s="350"/>
      <c r="M169" s="350"/>
      <c r="N169" s="350"/>
      <c r="O169" s="350"/>
      <c r="P169" s="350"/>
      <c r="Q169" s="350"/>
      <c r="R169" s="350"/>
      <c r="S169" s="350"/>
      <c r="T169" s="350"/>
      <c r="U169" s="350"/>
      <c r="V169" s="350"/>
      <c r="W169" s="350"/>
      <c r="X169" s="350"/>
      <c r="Y169" s="350"/>
      <c r="Z169" s="350"/>
      <c r="AA169" s="350"/>
      <c r="AB169" s="350"/>
      <c r="AC169" s="350"/>
      <c r="AD169" s="350"/>
      <c r="AE169" s="350"/>
      <c r="AF169" s="350"/>
      <c r="AG169" s="350"/>
      <c r="AH169" s="350"/>
      <c r="AI169" s="350"/>
      <c r="AJ169" s="350"/>
      <c r="AK169" s="350"/>
      <c r="AL169" s="350"/>
      <c r="AM169" s="213"/>
    </row>
    <row r="170" spans="1:39" ht="15" customHeight="1">
      <c r="A170" s="350"/>
      <c r="B170" s="350"/>
      <c r="C170" s="350"/>
      <c r="D170" s="350"/>
      <c r="E170" s="350"/>
      <c r="F170" s="350"/>
      <c r="G170" s="350"/>
      <c r="H170" s="350"/>
      <c r="I170" s="350"/>
      <c r="J170" s="350"/>
      <c r="K170" s="350"/>
      <c r="L170" s="350"/>
      <c r="M170" s="350"/>
      <c r="N170" s="350"/>
      <c r="O170" s="350"/>
      <c r="P170" s="350"/>
      <c r="Q170" s="350"/>
      <c r="R170" s="350"/>
      <c r="S170" s="350"/>
      <c r="T170" s="350"/>
      <c r="U170" s="350"/>
      <c r="V170" s="350"/>
      <c r="W170" s="350"/>
      <c r="X170" s="350"/>
      <c r="Y170" s="350"/>
      <c r="Z170" s="350"/>
      <c r="AA170" s="350"/>
      <c r="AB170" s="350"/>
      <c r="AC170" s="350"/>
      <c r="AD170" s="350"/>
      <c r="AE170" s="350"/>
      <c r="AF170" s="350"/>
      <c r="AG170" s="350"/>
      <c r="AH170" s="350"/>
      <c r="AI170" s="350"/>
      <c r="AJ170" s="350"/>
      <c r="AK170" s="350"/>
      <c r="AL170" s="350"/>
      <c r="AM170" s="213"/>
    </row>
    <row r="171" spans="1:39" ht="15" customHeight="1">
      <c r="A171" s="350"/>
      <c r="B171" s="350"/>
      <c r="C171" s="350"/>
      <c r="D171" s="350"/>
      <c r="E171" s="350"/>
      <c r="F171" s="350"/>
      <c r="G171" s="350"/>
      <c r="H171" s="350"/>
      <c r="I171" s="350"/>
      <c r="J171" s="350"/>
      <c r="K171" s="350"/>
      <c r="L171" s="350"/>
      <c r="M171" s="350"/>
      <c r="N171" s="350"/>
      <c r="O171" s="350"/>
      <c r="P171" s="350"/>
      <c r="Q171" s="350"/>
      <c r="R171" s="350"/>
      <c r="S171" s="350"/>
      <c r="T171" s="350"/>
      <c r="U171" s="350"/>
      <c r="V171" s="350"/>
      <c r="W171" s="350"/>
      <c r="X171" s="350"/>
      <c r="Y171" s="350"/>
      <c r="Z171" s="350"/>
      <c r="AA171" s="350"/>
      <c r="AB171" s="350"/>
      <c r="AC171" s="350"/>
      <c r="AD171" s="350"/>
      <c r="AE171" s="350"/>
      <c r="AF171" s="350"/>
      <c r="AG171" s="350"/>
      <c r="AH171" s="350"/>
      <c r="AI171" s="350"/>
      <c r="AJ171" s="350"/>
      <c r="AK171" s="350"/>
      <c r="AL171" s="350"/>
      <c r="AM171" s="213"/>
    </row>
    <row r="172" spans="1:39" ht="15" customHeight="1">
      <c r="A172" s="350"/>
      <c r="B172" s="350"/>
      <c r="C172" s="350"/>
      <c r="D172" s="350"/>
      <c r="E172" s="350"/>
      <c r="F172" s="350"/>
      <c r="G172" s="350"/>
      <c r="H172" s="350"/>
      <c r="I172" s="350"/>
      <c r="J172" s="350"/>
      <c r="K172" s="350"/>
      <c r="L172" s="350"/>
      <c r="M172" s="350"/>
      <c r="N172" s="350"/>
      <c r="O172" s="350"/>
      <c r="P172" s="350"/>
      <c r="Q172" s="350"/>
      <c r="R172" s="350"/>
      <c r="S172" s="350"/>
      <c r="T172" s="350"/>
      <c r="U172" s="350"/>
      <c r="V172" s="350"/>
      <c r="W172" s="350"/>
      <c r="X172" s="350"/>
      <c r="Y172" s="350"/>
      <c r="Z172" s="350"/>
      <c r="AA172" s="350"/>
      <c r="AB172" s="350"/>
      <c r="AC172" s="350"/>
      <c r="AD172" s="350"/>
      <c r="AE172" s="350"/>
      <c r="AF172" s="350"/>
      <c r="AG172" s="350"/>
      <c r="AH172" s="350"/>
      <c r="AI172" s="350"/>
      <c r="AJ172" s="350"/>
      <c r="AK172" s="350"/>
      <c r="AL172" s="350"/>
      <c r="AM172" s="213"/>
    </row>
    <row r="173" spans="1:39" ht="15" customHeight="1">
      <c r="A173" s="350"/>
      <c r="B173" s="350"/>
      <c r="C173" s="350"/>
      <c r="D173" s="350"/>
      <c r="E173" s="350"/>
      <c r="F173" s="350"/>
      <c r="G173" s="350"/>
      <c r="H173" s="350"/>
      <c r="I173" s="350"/>
      <c r="J173" s="350"/>
      <c r="K173" s="350"/>
      <c r="L173" s="350"/>
      <c r="M173" s="350"/>
      <c r="N173" s="350"/>
      <c r="O173" s="350"/>
      <c r="P173" s="350"/>
      <c r="Q173" s="350"/>
      <c r="R173" s="350"/>
      <c r="S173" s="350"/>
      <c r="T173" s="350"/>
      <c r="U173" s="350"/>
      <c r="V173" s="350"/>
      <c r="W173" s="350"/>
      <c r="X173" s="350"/>
      <c r="Y173" s="350"/>
      <c r="Z173" s="350"/>
      <c r="AA173" s="350"/>
      <c r="AB173" s="350"/>
      <c r="AC173" s="350"/>
      <c r="AD173" s="350"/>
      <c r="AE173" s="350"/>
      <c r="AF173" s="350"/>
      <c r="AG173" s="350"/>
      <c r="AH173" s="350"/>
      <c r="AI173" s="350"/>
      <c r="AJ173" s="350"/>
      <c r="AK173" s="350"/>
      <c r="AL173" s="350"/>
      <c r="AM173" s="213"/>
    </row>
    <row r="174" spans="1:39" ht="15" customHeight="1">
      <c r="A174" s="350"/>
      <c r="B174" s="350"/>
      <c r="C174" s="350"/>
      <c r="D174" s="350"/>
      <c r="E174" s="350"/>
      <c r="F174" s="350"/>
      <c r="G174" s="350"/>
      <c r="H174" s="350"/>
      <c r="I174" s="350"/>
      <c r="J174" s="350"/>
      <c r="K174" s="350"/>
      <c r="L174" s="350"/>
      <c r="M174" s="350"/>
      <c r="N174" s="350"/>
      <c r="O174" s="350"/>
      <c r="P174" s="350"/>
      <c r="Q174" s="350"/>
      <c r="R174" s="350"/>
      <c r="S174" s="350"/>
      <c r="T174" s="350"/>
      <c r="U174" s="350"/>
      <c r="V174" s="350"/>
      <c r="W174" s="350"/>
      <c r="X174" s="350"/>
      <c r="Y174" s="350"/>
      <c r="Z174" s="350"/>
      <c r="AA174" s="350"/>
      <c r="AB174" s="350"/>
      <c r="AC174" s="350"/>
      <c r="AD174" s="350"/>
      <c r="AE174" s="350"/>
      <c r="AF174" s="350"/>
      <c r="AG174" s="350"/>
      <c r="AH174" s="350"/>
      <c r="AI174" s="350"/>
      <c r="AJ174" s="350"/>
      <c r="AK174" s="350"/>
      <c r="AL174" s="350"/>
      <c r="AM174" s="213"/>
    </row>
    <row r="175" spans="1:39" ht="15" customHeight="1">
      <c r="A175" s="350"/>
      <c r="B175" s="350"/>
      <c r="C175" s="350"/>
      <c r="D175" s="350"/>
      <c r="E175" s="350"/>
      <c r="F175" s="350"/>
      <c r="G175" s="350"/>
      <c r="H175" s="350"/>
      <c r="I175" s="350"/>
      <c r="J175" s="350"/>
      <c r="K175" s="350"/>
      <c r="L175" s="350"/>
      <c r="M175" s="350"/>
      <c r="N175" s="350"/>
      <c r="O175" s="350"/>
      <c r="P175" s="350"/>
      <c r="Q175" s="350"/>
      <c r="R175" s="350"/>
      <c r="S175" s="350"/>
      <c r="T175" s="350"/>
      <c r="U175" s="350"/>
      <c r="V175" s="350"/>
      <c r="W175" s="350"/>
      <c r="X175" s="350"/>
      <c r="Y175" s="350"/>
      <c r="Z175" s="350"/>
      <c r="AA175" s="350"/>
      <c r="AB175" s="350"/>
      <c r="AC175" s="350"/>
      <c r="AD175" s="350"/>
      <c r="AE175" s="350"/>
      <c r="AF175" s="350"/>
      <c r="AG175" s="350"/>
      <c r="AH175" s="350"/>
      <c r="AI175" s="350"/>
      <c r="AJ175" s="350"/>
      <c r="AK175" s="350"/>
      <c r="AL175" s="350"/>
      <c r="AM175" s="213"/>
    </row>
    <row r="176" spans="1:39" ht="15" customHeight="1">
      <c r="A176" s="350"/>
      <c r="B176" s="350"/>
      <c r="C176" s="350"/>
      <c r="D176" s="350"/>
      <c r="E176" s="350"/>
      <c r="F176" s="350"/>
      <c r="G176" s="350"/>
      <c r="H176" s="350"/>
      <c r="I176" s="350"/>
      <c r="J176" s="350"/>
      <c r="K176" s="350"/>
      <c r="L176" s="350"/>
      <c r="M176" s="350"/>
      <c r="N176" s="350"/>
      <c r="O176" s="350"/>
      <c r="P176" s="350"/>
      <c r="Q176" s="350"/>
      <c r="R176" s="350"/>
      <c r="S176" s="350"/>
      <c r="T176" s="350"/>
      <c r="U176" s="350"/>
      <c r="V176" s="350"/>
      <c r="W176" s="350"/>
      <c r="X176" s="350"/>
      <c r="Y176" s="350"/>
      <c r="Z176" s="350"/>
      <c r="AA176" s="350"/>
      <c r="AB176" s="350"/>
      <c r="AC176" s="350"/>
      <c r="AD176" s="350"/>
      <c r="AE176" s="350"/>
      <c r="AF176" s="350"/>
      <c r="AG176" s="350"/>
      <c r="AH176" s="350"/>
      <c r="AI176" s="350"/>
      <c r="AJ176" s="350"/>
      <c r="AK176" s="350"/>
      <c r="AL176" s="350"/>
      <c r="AM176" s="213"/>
    </row>
    <row r="177" spans="1:39" ht="15" customHeight="1">
      <c r="A177" s="350"/>
      <c r="B177" s="350"/>
      <c r="C177" s="350"/>
      <c r="D177" s="350"/>
      <c r="E177" s="350"/>
      <c r="F177" s="350"/>
      <c r="G177" s="350"/>
      <c r="H177" s="350"/>
      <c r="I177" s="350"/>
      <c r="J177" s="350"/>
      <c r="K177" s="350"/>
      <c r="L177" s="350"/>
      <c r="M177" s="350"/>
      <c r="N177" s="350"/>
      <c r="O177" s="350"/>
      <c r="P177" s="350"/>
      <c r="Q177" s="350"/>
      <c r="R177" s="350"/>
      <c r="S177" s="350"/>
      <c r="T177" s="350"/>
      <c r="U177" s="350"/>
      <c r="V177" s="350"/>
      <c r="W177" s="350"/>
      <c r="X177" s="350"/>
      <c r="Y177" s="350"/>
      <c r="Z177" s="350"/>
      <c r="AA177" s="350"/>
      <c r="AB177" s="350"/>
      <c r="AC177" s="350"/>
      <c r="AD177" s="350"/>
      <c r="AE177" s="350"/>
      <c r="AF177" s="350"/>
      <c r="AG177" s="350"/>
      <c r="AH177" s="350"/>
      <c r="AI177" s="350"/>
      <c r="AJ177" s="350"/>
      <c r="AK177" s="350"/>
      <c r="AL177" s="350"/>
      <c r="AM177" s="213"/>
    </row>
    <row r="178" spans="1:39" ht="15" customHeight="1">
      <c r="A178" s="350"/>
      <c r="B178" s="350"/>
      <c r="C178" s="350"/>
      <c r="D178" s="350"/>
      <c r="E178" s="350"/>
      <c r="F178" s="350"/>
      <c r="G178" s="350"/>
      <c r="H178" s="350"/>
      <c r="I178" s="350"/>
      <c r="J178" s="350"/>
      <c r="K178" s="350"/>
      <c r="L178" s="350"/>
      <c r="M178" s="350"/>
      <c r="N178" s="350"/>
      <c r="O178" s="350"/>
      <c r="P178" s="350"/>
      <c r="Q178" s="350"/>
      <c r="R178" s="350"/>
      <c r="S178" s="350"/>
      <c r="T178" s="350"/>
      <c r="U178" s="350"/>
      <c r="V178" s="350"/>
      <c r="W178" s="350"/>
      <c r="X178" s="350"/>
      <c r="Y178" s="350"/>
      <c r="Z178" s="350"/>
      <c r="AA178" s="350"/>
      <c r="AB178" s="350"/>
      <c r="AC178" s="350"/>
      <c r="AD178" s="350"/>
      <c r="AE178" s="350"/>
      <c r="AF178" s="350"/>
      <c r="AG178" s="350"/>
      <c r="AH178" s="350"/>
      <c r="AI178" s="350"/>
      <c r="AJ178" s="350"/>
      <c r="AK178" s="350"/>
      <c r="AL178" s="350"/>
      <c r="AM178" s="213"/>
    </row>
    <row r="179" spans="1:39" ht="15" customHeight="1">
      <c r="A179" s="350"/>
      <c r="B179" s="350"/>
      <c r="C179" s="350"/>
      <c r="D179" s="350"/>
      <c r="E179" s="350"/>
      <c r="F179" s="350"/>
      <c r="G179" s="350"/>
      <c r="H179" s="350"/>
      <c r="I179" s="350"/>
      <c r="J179" s="350"/>
      <c r="K179" s="350"/>
      <c r="L179" s="350"/>
      <c r="M179" s="350"/>
      <c r="N179" s="350"/>
      <c r="O179" s="350"/>
      <c r="P179" s="350"/>
      <c r="Q179" s="350"/>
      <c r="R179" s="350"/>
      <c r="S179" s="350"/>
      <c r="T179" s="350"/>
      <c r="U179" s="350"/>
      <c r="V179" s="350"/>
      <c r="W179" s="350"/>
      <c r="X179" s="350"/>
      <c r="Y179" s="350"/>
      <c r="Z179" s="350"/>
      <c r="AA179" s="350"/>
      <c r="AB179" s="350"/>
      <c r="AC179" s="350"/>
      <c r="AD179" s="350"/>
      <c r="AE179" s="350"/>
      <c r="AF179" s="350"/>
      <c r="AG179" s="350"/>
      <c r="AH179" s="350"/>
      <c r="AI179" s="350"/>
      <c r="AJ179" s="350"/>
      <c r="AK179" s="350"/>
      <c r="AL179" s="350"/>
      <c r="AM179" s="213"/>
    </row>
    <row r="180" spans="1:39" ht="15" customHeight="1">
      <c r="A180" s="350"/>
      <c r="B180" s="350"/>
      <c r="C180" s="350"/>
      <c r="D180" s="350"/>
      <c r="E180" s="350"/>
      <c r="F180" s="350"/>
      <c r="G180" s="350"/>
      <c r="H180" s="350"/>
      <c r="I180" s="350"/>
      <c r="J180" s="350"/>
      <c r="K180" s="350"/>
      <c r="L180" s="350"/>
      <c r="M180" s="350"/>
      <c r="N180" s="350"/>
      <c r="O180" s="350"/>
      <c r="P180" s="350"/>
      <c r="Q180" s="350"/>
      <c r="R180" s="350"/>
      <c r="S180" s="350"/>
      <c r="T180" s="350"/>
      <c r="U180" s="350"/>
      <c r="V180" s="350"/>
      <c r="W180" s="350"/>
      <c r="X180" s="350"/>
      <c r="Y180" s="350"/>
      <c r="Z180" s="350"/>
      <c r="AA180" s="350"/>
      <c r="AB180" s="350"/>
      <c r="AC180" s="350"/>
      <c r="AD180" s="350"/>
      <c r="AE180" s="350"/>
      <c r="AF180" s="350"/>
      <c r="AG180" s="350"/>
      <c r="AH180" s="350"/>
      <c r="AI180" s="350"/>
      <c r="AJ180" s="350"/>
      <c r="AK180" s="350"/>
      <c r="AL180" s="350"/>
      <c r="AM180" s="213"/>
    </row>
    <row r="181" spans="1:39" ht="9.5" customHeight="1">
      <c r="A181" s="350"/>
      <c r="B181" s="350"/>
      <c r="C181" s="350"/>
      <c r="D181" s="350"/>
      <c r="E181" s="350"/>
      <c r="F181" s="350"/>
      <c r="G181" s="350"/>
      <c r="H181" s="350"/>
      <c r="I181" s="350"/>
      <c r="J181" s="350"/>
      <c r="K181" s="350"/>
      <c r="L181" s="350"/>
      <c r="M181" s="350"/>
      <c r="N181" s="350"/>
      <c r="O181" s="350"/>
      <c r="P181" s="350"/>
      <c r="Q181" s="350"/>
      <c r="R181" s="350"/>
      <c r="S181" s="350"/>
      <c r="T181" s="350"/>
      <c r="U181" s="350"/>
      <c r="V181" s="350"/>
      <c r="W181" s="350"/>
      <c r="X181" s="350"/>
      <c r="Y181" s="350"/>
      <c r="Z181" s="350"/>
      <c r="AA181" s="350"/>
      <c r="AB181" s="350"/>
      <c r="AC181" s="350"/>
      <c r="AD181" s="350"/>
      <c r="AE181" s="350"/>
      <c r="AF181" s="350"/>
      <c r="AG181" s="350"/>
      <c r="AH181" s="350"/>
      <c r="AI181" s="350"/>
      <c r="AJ181" s="350"/>
      <c r="AK181" s="350"/>
      <c r="AL181" s="350"/>
      <c r="AM181" s="213"/>
    </row>
    <row r="182" spans="1:39" ht="4.5" customHeight="1">
      <c r="A182" s="4" t="s">
        <v>2091</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381" t="s">
        <v>2259</v>
      </c>
      <c r="C183" s="382"/>
      <c r="D183" s="382"/>
      <c r="E183" s="382"/>
      <c r="F183" s="382"/>
      <c r="G183" s="382"/>
      <c r="H183" s="382"/>
      <c r="I183" s="382"/>
      <c r="J183" s="382"/>
      <c r="K183" s="382"/>
      <c r="L183" s="382"/>
      <c r="M183" s="382"/>
      <c r="N183" s="382"/>
      <c r="O183" s="382"/>
      <c r="P183" s="382"/>
      <c r="Q183" s="382"/>
      <c r="R183" s="382"/>
      <c r="S183" s="382"/>
      <c r="T183" s="382"/>
      <c r="U183" s="382"/>
      <c r="V183" s="382"/>
      <c r="W183" s="382"/>
      <c r="X183" s="382"/>
      <c r="Y183" s="382"/>
      <c r="Z183" s="382"/>
      <c r="AA183" s="382"/>
      <c r="AB183" s="382"/>
      <c r="AC183" s="382"/>
      <c r="AD183" s="382"/>
      <c r="AE183" s="383"/>
      <c r="AF183" s="466" t="s">
        <v>2153</v>
      </c>
      <c r="AG183" s="354"/>
      <c r="AH183" s="354"/>
      <c r="AI183" s="354"/>
      <c r="AJ183" s="354"/>
      <c r="AK183" s="354"/>
      <c r="AL183" s="148"/>
      <c r="AM183" s="4"/>
    </row>
    <row r="184" spans="1:39" ht="27" customHeight="1">
      <c r="A184" s="4"/>
      <c r="B184" s="377" t="s">
        <v>2261</v>
      </c>
      <c r="C184" s="377"/>
      <c r="D184" s="377"/>
      <c r="E184" s="377"/>
      <c r="F184" s="377"/>
      <c r="G184" s="377"/>
      <c r="H184" s="377"/>
      <c r="I184" s="377"/>
      <c r="J184" s="377" t="s">
        <v>2263</v>
      </c>
      <c r="K184" s="377"/>
      <c r="L184" s="377"/>
      <c r="M184" s="377"/>
      <c r="N184" s="377"/>
      <c r="O184" s="377"/>
      <c r="P184" s="377"/>
      <c r="Q184" s="377"/>
      <c r="R184" s="377"/>
      <c r="S184" s="377"/>
      <c r="T184" s="377"/>
      <c r="U184" s="377"/>
      <c r="V184" s="377"/>
      <c r="W184" s="377"/>
      <c r="X184" s="377"/>
      <c r="Y184" s="377"/>
      <c r="Z184" s="377"/>
      <c r="AA184" s="377"/>
      <c r="AB184" s="377"/>
      <c r="AC184" s="377"/>
      <c r="AD184" s="377"/>
      <c r="AE184" s="377"/>
      <c r="AF184" s="381" t="s">
        <v>2264</v>
      </c>
      <c r="AG184" s="382"/>
      <c r="AH184" s="382"/>
      <c r="AI184" s="382"/>
      <c r="AJ184" s="382"/>
      <c r="AK184" s="382"/>
      <c r="AL184" s="177"/>
      <c r="AM184" s="4"/>
    </row>
    <row r="185" spans="1:39" ht="27" customHeight="1">
      <c r="A185" s="4"/>
      <c r="B185" s="377" t="s">
        <v>2262</v>
      </c>
      <c r="C185" s="377"/>
      <c r="D185" s="377"/>
      <c r="E185" s="377"/>
      <c r="F185" s="377"/>
      <c r="G185" s="377"/>
      <c r="H185" s="377"/>
      <c r="I185" s="377"/>
      <c r="J185" s="378" t="s">
        <v>2276</v>
      </c>
      <c r="K185" s="379"/>
      <c r="L185" s="379"/>
      <c r="M185" s="379"/>
      <c r="N185" s="379"/>
      <c r="O185" s="379"/>
      <c r="P185" s="379"/>
      <c r="Q185" s="379"/>
      <c r="R185" s="379"/>
      <c r="S185" s="379"/>
      <c r="T185" s="379"/>
      <c r="U185" s="379"/>
      <c r="V185" s="379"/>
      <c r="W185" s="379"/>
      <c r="X185" s="379"/>
      <c r="Y185" s="379"/>
      <c r="Z185" s="379"/>
      <c r="AA185" s="379"/>
      <c r="AB185" s="379"/>
      <c r="AC185" s="379"/>
      <c r="AD185" s="379"/>
      <c r="AE185" s="380"/>
      <c r="AF185" s="381" t="s">
        <v>2265</v>
      </c>
      <c r="AG185" s="382"/>
      <c r="AH185" s="382"/>
      <c r="AI185" s="382"/>
      <c r="AJ185" s="382"/>
      <c r="AK185" s="382"/>
      <c r="AL185" s="177"/>
      <c r="AM185" s="4"/>
    </row>
    <row r="186" spans="1:39" ht="24" customHeight="1">
      <c r="A186" s="455" t="s">
        <v>2440</v>
      </c>
      <c r="B186" s="455"/>
      <c r="C186" s="455"/>
      <c r="D186" s="455"/>
      <c r="E186" s="455"/>
      <c r="F186" s="455"/>
      <c r="G186" s="455"/>
      <c r="H186" s="455"/>
      <c r="I186" s="455"/>
      <c r="J186" s="455"/>
      <c r="K186" s="455"/>
      <c r="L186" s="455"/>
      <c r="M186" s="455"/>
      <c r="N186" s="455"/>
      <c r="O186" s="455"/>
      <c r="P186" s="455"/>
      <c r="Q186" s="455"/>
      <c r="R186" s="455"/>
      <c r="S186" s="455"/>
      <c r="T186" s="455"/>
      <c r="U186" s="455"/>
      <c r="V186" s="455"/>
      <c r="W186" s="455"/>
      <c r="X186" s="455"/>
      <c r="Y186" s="455"/>
      <c r="Z186" s="455"/>
      <c r="AA186" s="455"/>
      <c r="AB186" s="455"/>
      <c r="AC186" s="455"/>
      <c r="AD186" s="455"/>
      <c r="AE186" s="455"/>
      <c r="AF186" s="455"/>
      <c r="AG186" s="455"/>
      <c r="AH186" s="455"/>
      <c r="AI186" s="455"/>
      <c r="AJ186" s="455"/>
      <c r="AK186" s="455"/>
      <c r="AL186" s="455"/>
      <c r="AM186" s="4"/>
    </row>
    <row r="187" spans="1:39" ht="26" customHeight="1">
      <c r="A187" s="455"/>
      <c r="B187" s="455"/>
      <c r="C187" s="455"/>
      <c r="D187" s="455"/>
      <c r="E187" s="455"/>
      <c r="F187" s="455"/>
      <c r="G187" s="455"/>
      <c r="H187" s="455"/>
      <c r="I187" s="455"/>
      <c r="J187" s="455"/>
      <c r="K187" s="455"/>
      <c r="L187" s="455"/>
      <c r="M187" s="455"/>
      <c r="N187" s="455"/>
      <c r="O187" s="455"/>
      <c r="P187" s="455"/>
      <c r="Q187" s="455"/>
      <c r="R187" s="455"/>
      <c r="S187" s="455"/>
      <c r="T187" s="455"/>
      <c r="U187" s="455"/>
      <c r="V187" s="455"/>
      <c r="W187" s="455"/>
      <c r="X187" s="455"/>
      <c r="Y187" s="455"/>
      <c r="Z187" s="455"/>
      <c r="AA187" s="455"/>
      <c r="AB187" s="455"/>
      <c r="AC187" s="455"/>
      <c r="AD187" s="455"/>
      <c r="AE187" s="455"/>
      <c r="AF187" s="455"/>
      <c r="AG187" s="455"/>
      <c r="AH187" s="455"/>
      <c r="AI187" s="455"/>
      <c r="AJ187" s="455"/>
      <c r="AK187" s="455"/>
      <c r="AL187" s="455"/>
      <c r="AM187" s="4"/>
    </row>
    <row r="188" spans="1:39" ht="27" customHeight="1">
      <c r="A188" s="4"/>
      <c r="B188" s="460" t="s">
        <v>2259</v>
      </c>
      <c r="C188" s="461"/>
      <c r="D188" s="461"/>
      <c r="E188" s="461"/>
      <c r="F188" s="461"/>
      <c r="G188" s="461"/>
      <c r="H188" s="461"/>
      <c r="I188" s="461"/>
      <c r="J188" s="461"/>
      <c r="K188" s="461"/>
      <c r="L188" s="461"/>
      <c r="M188" s="461"/>
      <c r="N188" s="461"/>
      <c r="O188" s="461"/>
      <c r="P188" s="461"/>
      <c r="Q188" s="461"/>
      <c r="R188" s="461"/>
      <c r="S188" s="461"/>
      <c r="T188" s="461"/>
      <c r="U188" s="461"/>
      <c r="V188" s="461"/>
      <c r="W188" s="461"/>
      <c r="X188" s="461"/>
      <c r="Y188" s="461"/>
      <c r="Z188" s="461"/>
      <c r="AA188" s="461"/>
      <c r="AB188" s="461"/>
      <c r="AC188" s="461"/>
      <c r="AD188" s="461"/>
      <c r="AE188" s="462"/>
      <c r="AF188" s="466" t="s">
        <v>2153</v>
      </c>
      <c r="AG188" s="354"/>
      <c r="AH188" s="354"/>
      <c r="AI188" s="354"/>
      <c r="AJ188" s="354"/>
      <c r="AK188" s="354"/>
      <c r="AL188" s="148"/>
      <c r="AM188" s="4"/>
    </row>
    <row r="189" spans="1:39" ht="42" customHeight="1">
      <c r="A189" s="4"/>
      <c r="B189" s="463"/>
      <c r="C189" s="464"/>
      <c r="D189" s="464"/>
      <c r="E189" s="464"/>
      <c r="F189" s="464"/>
      <c r="G189" s="464"/>
      <c r="H189" s="464"/>
      <c r="I189" s="464"/>
      <c r="J189" s="464"/>
      <c r="K189" s="464"/>
      <c r="L189" s="464"/>
      <c r="M189" s="464"/>
      <c r="N189" s="464"/>
      <c r="O189" s="464"/>
      <c r="P189" s="464"/>
      <c r="Q189" s="464"/>
      <c r="R189" s="464"/>
      <c r="S189" s="464"/>
      <c r="T189" s="464"/>
      <c r="U189" s="464"/>
      <c r="V189" s="464"/>
      <c r="W189" s="464"/>
      <c r="X189" s="464"/>
      <c r="Y189" s="464"/>
      <c r="Z189" s="464"/>
      <c r="AA189" s="464"/>
      <c r="AB189" s="464"/>
      <c r="AC189" s="464"/>
      <c r="AD189" s="464"/>
      <c r="AE189" s="465"/>
      <c r="AF189" s="381" t="s">
        <v>2286</v>
      </c>
      <c r="AG189" s="382"/>
      <c r="AH189" s="383"/>
      <c r="AI189" s="381" t="s">
        <v>2266</v>
      </c>
      <c r="AJ189" s="382"/>
      <c r="AK189" s="382"/>
      <c r="AL189" s="148"/>
      <c r="AM189" s="4"/>
    </row>
    <row r="190" spans="1:39" ht="30" customHeight="1">
      <c r="A190" s="4"/>
      <c r="B190" s="376" t="s">
        <v>76</v>
      </c>
      <c r="C190" s="376"/>
      <c r="D190" s="376"/>
      <c r="E190" s="376"/>
      <c r="F190" s="376"/>
      <c r="G190" s="376"/>
      <c r="H190" s="376"/>
      <c r="I190" s="376"/>
      <c r="J190" s="360" t="s">
        <v>2267</v>
      </c>
      <c r="K190" s="347"/>
      <c r="L190" s="347"/>
      <c r="M190" s="347"/>
      <c r="N190" s="347"/>
      <c r="O190" s="347"/>
      <c r="P190" s="347"/>
      <c r="Q190" s="347"/>
      <c r="R190" s="347"/>
      <c r="S190" s="347"/>
      <c r="T190" s="347"/>
      <c r="U190" s="347"/>
      <c r="V190" s="347"/>
      <c r="W190" s="347"/>
      <c r="X190" s="347"/>
      <c r="Y190" s="347"/>
      <c r="Z190" s="347"/>
      <c r="AA190" s="347"/>
      <c r="AB190" s="347"/>
      <c r="AC190" s="347"/>
      <c r="AD190" s="347"/>
      <c r="AE190" s="361"/>
      <c r="AF190" s="381">
        <v>10</v>
      </c>
      <c r="AG190" s="382"/>
      <c r="AH190" s="383"/>
      <c r="AI190" s="381">
        <v>30</v>
      </c>
      <c r="AJ190" s="382"/>
      <c r="AK190" s="382"/>
      <c r="AL190" s="177"/>
      <c r="AM190" s="4"/>
    </row>
    <row r="191" spans="1:39" ht="30" customHeight="1">
      <c r="A191" s="4"/>
      <c r="B191" s="378" t="s">
        <v>2268</v>
      </c>
      <c r="C191" s="379"/>
      <c r="D191" s="379"/>
      <c r="E191" s="379"/>
      <c r="F191" s="379"/>
      <c r="G191" s="379"/>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80"/>
      <c r="AF191" s="381">
        <v>11</v>
      </c>
      <c r="AG191" s="382"/>
      <c r="AH191" s="383"/>
      <c r="AI191" s="381">
        <v>31</v>
      </c>
      <c r="AJ191" s="382"/>
      <c r="AK191" s="382"/>
      <c r="AL191" s="177"/>
      <c r="AM191" s="4"/>
    </row>
    <row r="192" spans="1:39" ht="129.65" customHeight="1">
      <c r="A192" s="4"/>
      <c r="B192" s="376" t="s">
        <v>77</v>
      </c>
      <c r="C192" s="376"/>
      <c r="D192" s="376"/>
      <c r="E192" s="376"/>
      <c r="F192" s="376"/>
      <c r="G192" s="376"/>
      <c r="H192" s="376"/>
      <c r="I192" s="376"/>
      <c r="J192" s="377" t="s">
        <v>2287</v>
      </c>
      <c r="K192" s="377"/>
      <c r="L192" s="377"/>
      <c r="M192" s="377"/>
      <c r="N192" s="377"/>
      <c r="O192" s="377"/>
      <c r="P192" s="377"/>
      <c r="Q192" s="377"/>
      <c r="R192" s="377"/>
      <c r="S192" s="377"/>
      <c r="T192" s="377"/>
      <c r="U192" s="377"/>
      <c r="V192" s="377"/>
      <c r="W192" s="377"/>
      <c r="X192" s="377"/>
      <c r="Y192" s="377"/>
      <c r="Z192" s="377"/>
      <c r="AA192" s="377"/>
      <c r="AB192" s="377"/>
      <c r="AC192" s="377"/>
      <c r="AD192" s="377"/>
      <c r="AE192" s="377"/>
      <c r="AF192" s="381">
        <v>12</v>
      </c>
      <c r="AG192" s="382"/>
      <c r="AH192" s="383"/>
      <c r="AI192" s="381">
        <v>32</v>
      </c>
      <c r="AJ192" s="382"/>
      <c r="AK192" s="382"/>
      <c r="AL192" s="177"/>
      <c r="AM192" s="4"/>
    </row>
    <row r="193" spans="1:39" ht="30" customHeight="1">
      <c r="A193" s="4"/>
      <c r="B193" s="378" t="s">
        <v>78</v>
      </c>
      <c r="C193" s="379"/>
      <c r="D193" s="379"/>
      <c r="E193" s="379"/>
      <c r="F193" s="379"/>
      <c r="G193" s="379"/>
      <c r="H193" s="379"/>
      <c r="I193" s="379"/>
      <c r="J193" s="379"/>
      <c r="K193" s="379"/>
      <c r="L193" s="379"/>
      <c r="M193" s="379"/>
      <c r="N193" s="379"/>
      <c r="O193" s="379"/>
      <c r="P193" s="379"/>
      <c r="Q193" s="379"/>
      <c r="R193" s="379"/>
      <c r="S193" s="379"/>
      <c r="T193" s="379"/>
      <c r="U193" s="379"/>
      <c r="V193" s="379"/>
      <c r="W193" s="379"/>
      <c r="X193" s="379"/>
      <c r="Y193" s="379"/>
      <c r="Z193" s="379"/>
      <c r="AA193" s="379"/>
      <c r="AB193" s="379"/>
      <c r="AC193" s="379"/>
      <c r="AD193" s="379"/>
      <c r="AE193" s="380"/>
      <c r="AF193" s="381">
        <v>13</v>
      </c>
      <c r="AG193" s="382"/>
      <c r="AH193" s="383"/>
      <c r="AI193" s="381">
        <v>33</v>
      </c>
      <c r="AJ193" s="382"/>
      <c r="AK193" s="382"/>
      <c r="AL193" s="177"/>
      <c r="AM193" s="4"/>
    </row>
    <row r="194" spans="1:39" ht="40" customHeight="1">
      <c r="A194" s="4"/>
      <c r="B194" s="376" t="s">
        <v>79</v>
      </c>
      <c r="C194" s="376"/>
      <c r="D194" s="376"/>
      <c r="E194" s="376"/>
      <c r="F194" s="376"/>
      <c r="G194" s="376"/>
      <c r="H194" s="376"/>
      <c r="I194" s="376"/>
      <c r="J194" s="377" t="s">
        <v>2269</v>
      </c>
      <c r="K194" s="376"/>
      <c r="L194" s="376"/>
      <c r="M194" s="376"/>
      <c r="N194" s="376"/>
      <c r="O194" s="376"/>
      <c r="P194" s="376"/>
      <c r="Q194" s="376"/>
      <c r="R194" s="376"/>
      <c r="S194" s="376"/>
      <c r="T194" s="376"/>
      <c r="U194" s="376"/>
      <c r="V194" s="376"/>
      <c r="W194" s="376"/>
      <c r="X194" s="376"/>
      <c r="Y194" s="376"/>
      <c r="Z194" s="376"/>
      <c r="AA194" s="376"/>
      <c r="AB194" s="376"/>
      <c r="AC194" s="376"/>
      <c r="AD194" s="376"/>
      <c r="AE194" s="376"/>
      <c r="AF194" s="381">
        <v>14</v>
      </c>
      <c r="AG194" s="382"/>
      <c r="AH194" s="383"/>
      <c r="AI194" s="381">
        <v>34</v>
      </c>
      <c r="AJ194" s="382"/>
      <c r="AK194" s="382"/>
      <c r="AL194" s="177"/>
      <c r="AM194" s="4"/>
    </row>
    <row r="195" spans="1:39" ht="40" customHeight="1">
      <c r="A195" s="4"/>
      <c r="B195" s="376" t="s">
        <v>80</v>
      </c>
      <c r="C195" s="376"/>
      <c r="D195" s="376"/>
      <c r="E195" s="376"/>
      <c r="F195" s="376"/>
      <c r="G195" s="376"/>
      <c r="H195" s="376"/>
      <c r="I195" s="376"/>
      <c r="J195" s="377" t="s">
        <v>2270</v>
      </c>
      <c r="K195" s="377"/>
      <c r="L195" s="377"/>
      <c r="M195" s="377"/>
      <c r="N195" s="377"/>
      <c r="O195" s="377"/>
      <c r="P195" s="377"/>
      <c r="Q195" s="377"/>
      <c r="R195" s="377"/>
      <c r="S195" s="377"/>
      <c r="T195" s="377"/>
      <c r="U195" s="377"/>
      <c r="V195" s="377"/>
      <c r="W195" s="377"/>
      <c r="X195" s="377"/>
      <c r="Y195" s="377"/>
      <c r="Z195" s="377"/>
      <c r="AA195" s="377"/>
      <c r="AB195" s="377"/>
      <c r="AC195" s="377"/>
      <c r="AD195" s="377"/>
      <c r="AE195" s="377"/>
      <c r="AF195" s="381">
        <v>15</v>
      </c>
      <c r="AG195" s="382"/>
      <c r="AH195" s="383"/>
      <c r="AI195" s="381">
        <v>35</v>
      </c>
      <c r="AJ195" s="382"/>
      <c r="AK195" s="382"/>
      <c r="AL195" s="177"/>
      <c r="AM195" s="4"/>
    </row>
    <row r="196" spans="1:39" ht="30" customHeight="1">
      <c r="A196" s="4"/>
      <c r="B196" s="360" t="s">
        <v>81</v>
      </c>
      <c r="C196" s="347"/>
      <c r="D196" s="347"/>
      <c r="E196" s="347"/>
      <c r="F196" s="347"/>
      <c r="G196" s="347"/>
      <c r="H196" s="347"/>
      <c r="I196" s="347"/>
      <c r="J196" s="347"/>
      <c r="K196" s="347"/>
      <c r="L196" s="347"/>
      <c r="M196" s="347"/>
      <c r="N196" s="347"/>
      <c r="O196" s="347"/>
      <c r="P196" s="347"/>
      <c r="Q196" s="347"/>
      <c r="R196" s="347"/>
      <c r="S196" s="347"/>
      <c r="T196" s="347"/>
      <c r="U196" s="347"/>
      <c r="V196" s="347"/>
      <c r="W196" s="347"/>
      <c r="X196" s="347"/>
      <c r="Y196" s="347"/>
      <c r="Z196" s="347"/>
      <c r="AA196" s="347"/>
      <c r="AB196" s="347"/>
      <c r="AC196" s="347"/>
      <c r="AD196" s="347"/>
      <c r="AE196" s="361"/>
      <c r="AF196" s="381">
        <v>16</v>
      </c>
      <c r="AG196" s="382"/>
      <c r="AH196" s="383"/>
      <c r="AI196" s="381">
        <v>36</v>
      </c>
      <c r="AJ196" s="382"/>
      <c r="AK196" s="382"/>
      <c r="AL196" s="177"/>
      <c r="AM196" s="4"/>
    </row>
    <row r="197" spans="1:39" ht="30" customHeight="1">
      <c r="A197" s="4"/>
      <c r="B197" s="360" t="s">
        <v>82</v>
      </c>
      <c r="C197" s="347"/>
      <c r="D197" s="347"/>
      <c r="E197" s="347"/>
      <c r="F197" s="347"/>
      <c r="G197" s="347"/>
      <c r="H197" s="347"/>
      <c r="I197" s="347"/>
      <c r="J197" s="347"/>
      <c r="K197" s="347"/>
      <c r="L197" s="347"/>
      <c r="M197" s="347"/>
      <c r="N197" s="347"/>
      <c r="O197" s="347"/>
      <c r="P197" s="347"/>
      <c r="Q197" s="347"/>
      <c r="R197" s="347"/>
      <c r="S197" s="347"/>
      <c r="T197" s="347"/>
      <c r="U197" s="347"/>
      <c r="V197" s="347"/>
      <c r="W197" s="347"/>
      <c r="X197" s="347"/>
      <c r="Y197" s="347"/>
      <c r="Z197" s="347"/>
      <c r="AA197" s="347"/>
      <c r="AB197" s="347"/>
      <c r="AC197" s="347"/>
      <c r="AD197" s="347"/>
      <c r="AE197" s="361"/>
      <c r="AF197" s="381">
        <v>17</v>
      </c>
      <c r="AG197" s="382"/>
      <c r="AH197" s="383"/>
      <c r="AI197" s="381">
        <v>37</v>
      </c>
      <c r="AJ197" s="382"/>
      <c r="AK197" s="382"/>
      <c r="AL197" s="177"/>
      <c r="AM197" s="4"/>
    </row>
    <row r="198" spans="1:39" ht="30" customHeight="1">
      <c r="A198" s="4"/>
      <c r="B198" s="376" t="s">
        <v>83</v>
      </c>
      <c r="C198" s="376"/>
      <c r="D198" s="376"/>
      <c r="E198" s="376"/>
      <c r="F198" s="376"/>
      <c r="G198" s="376"/>
      <c r="H198" s="376"/>
      <c r="I198" s="376"/>
      <c r="J198" s="377" t="s">
        <v>2271</v>
      </c>
      <c r="K198" s="377"/>
      <c r="L198" s="377"/>
      <c r="M198" s="377"/>
      <c r="N198" s="377"/>
      <c r="O198" s="377"/>
      <c r="P198" s="377"/>
      <c r="Q198" s="377"/>
      <c r="R198" s="377"/>
      <c r="S198" s="377"/>
      <c r="T198" s="377"/>
      <c r="U198" s="377"/>
      <c r="V198" s="377"/>
      <c r="W198" s="377"/>
      <c r="X198" s="377"/>
      <c r="Y198" s="377"/>
      <c r="Z198" s="377"/>
      <c r="AA198" s="377"/>
      <c r="AB198" s="377"/>
      <c r="AC198" s="377"/>
      <c r="AD198" s="377"/>
      <c r="AE198" s="377"/>
      <c r="AF198" s="381">
        <v>18</v>
      </c>
      <c r="AG198" s="382"/>
      <c r="AH198" s="383"/>
      <c r="AI198" s="381">
        <v>38</v>
      </c>
      <c r="AJ198" s="382"/>
      <c r="AK198" s="382"/>
      <c r="AL198" s="177"/>
      <c r="AM198" s="4"/>
    </row>
    <row r="199" spans="1:39" ht="40" customHeight="1">
      <c r="A199" s="4"/>
      <c r="B199" s="377" t="s">
        <v>84</v>
      </c>
      <c r="C199" s="377"/>
      <c r="D199" s="377"/>
      <c r="E199" s="377"/>
      <c r="F199" s="377"/>
      <c r="G199" s="377"/>
      <c r="H199" s="377"/>
      <c r="I199" s="377"/>
      <c r="J199" s="376" t="s">
        <v>2272</v>
      </c>
      <c r="K199" s="376"/>
      <c r="L199" s="376"/>
      <c r="M199" s="376"/>
      <c r="N199" s="376"/>
      <c r="O199" s="376"/>
      <c r="P199" s="376"/>
      <c r="Q199" s="376"/>
      <c r="R199" s="376"/>
      <c r="S199" s="376"/>
      <c r="T199" s="376"/>
      <c r="U199" s="376"/>
      <c r="V199" s="376"/>
      <c r="W199" s="376"/>
      <c r="X199" s="376"/>
      <c r="Y199" s="376"/>
      <c r="Z199" s="376"/>
      <c r="AA199" s="376"/>
      <c r="AB199" s="376"/>
      <c r="AC199" s="376"/>
      <c r="AD199" s="376"/>
      <c r="AE199" s="376"/>
      <c r="AF199" s="381">
        <v>19</v>
      </c>
      <c r="AG199" s="382"/>
      <c r="AH199" s="383"/>
      <c r="AI199" s="381">
        <v>39</v>
      </c>
      <c r="AJ199" s="382"/>
      <c r="AK199" s="382"/>
      <c r="AL199" s="177"/>
      <c r="AM199" s="4"/>
    </row>
    <row r="200" spans="1:39" ht="40" customHeight="1">
      <c r="A200" s="4"/>
      <c r="B200" s="360" t="s">
        <v>85</v>
      </c>
      <c r="C200" s="347"/>
      <c r="D200" s="347"/>
      <c r="E200" s="347"/>
      <c r="F200" s="347"/>
      <c r="G200" s="347"/>
      <c r="H200" s="347"/>
      <c r="I200" s="361"/>
      <c r="J200" s="377" t="s">
        <v>2273</v>
      </c>
      <c r="K200" s="377"/>
      <c r="L200" s="377"/>
      <c r="M200" s="377"/>
      <c r="N200" s="377"/>
      <c r="O200" s="377"/>
      <c r="P200" s="377"/>
      <c r="Q200" s="377"/>
      <c r="R200" s="377"/>
      <c r="S200" s="377"/>
      <c r="T200" s="377"/>
      <c r="U200" s="377"/>
      <c r="V200" s="377"/>
      <c r="W200" s="377"/>
      <c r="X200" s="377"/>
      <c r="Y200" s="377"/>
      <c r="Z200" s="377"/>
      <c r="AA200" s="377"/>
      <c r="AB200" s="377"/>
      <c r="AC200" s="377"/>
      <c r="AD200" s="377"/>
      <c r="AE200" s="377"/>
      <c r="AF200" s="381">
        <v>20</v>
      </c>
      <c r="AG200" s="382"/>
      <c r="AH200" s="383"/>
      <c r="AI200" s="381">
        <v>40</v>
      </c>
      <c r="AJ200" s="382"/>
      <c r="AK200" s="382"/>
      <c r="AL200" s="177"/>
      <c r="AM200" s="4"/>
    </row>
    <row r="201" spans="1:39" ht="30" customHeight="1">
      <c r="A201" s="4"/>
      <c r="B201" s="376" t="s">
        <v>86</v>
      </c>
      <c r="C201" s="376"/>
      <c r="D201" s="376"/>
      <c r="E201" s="376"/>
      <c r="F201" s="376"/>
      <c r="G201" s="376"/>
      <c r="H201" s="376"/>
      <c r="I201" s="376"/>
      <c r="J201" s="376" t="s">
        <v>2274</v>
      </c>
      <c r="K201" s="376"/>
      <c r="L201" s="376"/>
      <c r="M201" s="376"/>
      <c r="N201" s="376"/>
      <c r="O201" s="376"/>
      <c r="P201" s="376"/>
      <c r="Q201" s="376"/>
      <c r="R201" s="376"/>
      <c r="S201" s="376"/>
      <c r="T201" s="376"/>
      <c r="U201" s="376"/>
      <c r="V201" s="376"/>
      <c r="W201" s="376"/>
      <c r="X201" s="376"/>
      <c r="Y201" s="376"/>
      <c r="Z201" s="376"/>
      <c r="AA201" s="376"/>
      <c r="AB201" s="376"/>
      <c r="AC201" s="376"/>
      <c r="AD201" s="376"/>
      <c r="AE201" s="376"/>
      <c r="AF201" s="381">
        <v>21</v>
      </c>
      <c r="AG201" s="382"/>
      <c r="AH201" s="383"/>
      <c r="AI201" s="381">
        <v>41</v>
      </c>
      <c r="AJ201" s="382"/>
      <c r="AK201" s="382"/>
      <c r="AL201" s="177"/>
      <c r="AM201" s="4"/>
    </row>
    <row r="202" spans="1:39" ht="69.650000000000006" customHeight="1">
      <c r="A202" s="4"/>
      <c r="B202" s="376" t="s">
        <v>87</v>
      </c>
      <c r="C202" s="376"/>
      <c r="D202" s="376"/>
      <c r="E202" s="376"/>
      <c r="F202" s="376"/>
      <c r="G202" s="376"/>
      <c r="H202" s="376"/>
      <c r="I202" s="376"/>
      <c r="J202" s="377" t="s">
        <v>2275</v>
      </c>
      <c r="K202" s="377"/>
      <c r="L202" s="377"/>
      <c r="M202" s="377"/>
      <c r="N202" s="377"/>
      <c r="O202" s="377"/>
      <c r="P202" s="377"/>
      <c r="Q202" s="377"/>
      <c r="R202" s="377"/>
      <c r="S202" s="377"/>
      <c r="T202" s="377"/>
      <c r="U202" s="377"/>
      <c r="V202" s="377"/>
      <c r="W202" s="377"/>
      <c r="X202" s="377"/>
      <c r="Y202" s="377"/>
      <c r="Z202" s="377"/>
      <c r="AA202" s="377"/>
      <c r="AB202" s="377"/>
      <c r="AC202" s="377"/>
      <c r="AD202" s="377"/>
      <c r="AE202" s="377"/>
      <c r="AF202" s="381">
        <v>22</v>
      </c>
      <c r="AG202" s="382"/>
      <c r="AH202" s="383"/>
      <c r="AI202" s="381">
        <v>42</v>
      </c>
      <c r="AJ202" s="382"/>
      <c r="AK202" s="382"/>
      <c r="AL202" s="177"/>
      <c r="AM202" s="4"/>
    </row>
    <row r="203" spans="1:39" ht="30" customHeight="1">
      <c r="A203" s="4"/>
      <c r="B203" s="360" t="s">
        <v>2260</v>
      </c>
      <c r="C203" s="347"/>
      <c r="D203" s="347"/>
      <c r="E203" s="347"/>
      <c r="F203" s="347"/>
      <c r="G203" s="347"/>
      <c r="H203" s="347"/>
      <c r="I203" s="347"/>
      <c r="J203" s="347"/>
      <c r="K203" s="347"/>
      <c r="L203" s="347"/>
      <c r="M203" s="347"/>
      <c r="N203" s="347"/>
      <c r="O203" s="347"/>
      <c r="P203" s="347"/>
      <c r="Q203" s="347"/>
      <c r="R203" s="347"/>
      <c r="S203" s="347"/>
      <c r="T203" s="347"/>
      <c r="U203" s="347"/>
      <c r="V203" s="347"/>
      <c r="W203" s="347"/>
      <c r="X203" s="347"/>
      <c r="Y203" s="347"/>
      <c r="Z203" s="347"/>
      <c r="AA203" s="347"/>
      <c r="AB203" s="347"/>
      <c r="AC203" s="347"/>
      <c r="AD203" s="347"/>
      <c r="AE203" s="361"/>
      <c r="AF203" s="381">
        <v>23</v>
      </c>
      <c r="AG203" s="382"/>
      <c r="AH203" s="383"/>
      <c r="AI203" s="381">
        <v>43</v>
      </c>
      <c r="AJ203" s="382"/>
      <c r="AK203" s="382"/>
      <c r="AL203" s="177"/>
      <c r="AM203" s="4"/>
    </row>
    <row r="204" spans="1:39" ht="30" customHeight="1">
      <c r="A204" s="4"/>
      <c r="B204" s="360" t="s">
        <v>2239</v>
      </c>
      <c r="C204" s="347"/>
      <c r="D204" s="347"/>
      <c r="E204" s="347"/>
      <c r="F204" s="347"/>
      <c r="G204" s="347"/>
      <c r="H204" s="347"/>
      <c r="I204" s="347"/>
      <c r="J204" s="347"/>
      <c r="K204" s="347"/>
      <c r="L204" s="347"/>
      <c r="M204" s="347"/>
      <c r="N204" s="347"/>
      <c r="O204" s="347"/>
      <c r="P204" s="347"/>
      <c r="Q204" s="347"/>
      <c r="R204" s="347"/>
      <c r="S204" s="347"/>
      <c r="T204" s="347"/>
      <c r="U204" s="347"/>
      <c r="V204" s="347"/>
      <c r="W204" s="347"/>
      <c r="X204" s="347"/>
      <c r="Y204" s="347"/>
      <c r="Z204" s="347"/>
      <c r="AA204" s="347"/>
      <c r="AB204" s="347"/>
      <c r="AC204" s="347"/>
      <c r="AD204" s="347"/>
      <c r="AE204" s="361"/>
      <c r="AF204" s="381">
        <v>24</v>
      </c>
      <c r="AG204" s="382"/>
      <c r="AH204" s="383"/>
      <c r="AI204" s="381">
        <v>44</v>
      </c>
      <c r="AJ204" s="382"/>
      <c r="AK204" s="382"/>
      <c r="AL204" s="177"/>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50" t="s">
        <v>2289</v>
      </c>
      <c r="B206" s="350"/>
      <c r="C206" s="350"/>
      <c r="D206" s="350"/>
      <c r="E206" s="350"/>
      <c r="F206" s="350"/>
      <c r="G206" s="350"/>
      <c r="H206" s="350"/>
      <c r="I206" s="350"/>
      <c r="J206" s="350"/>
      <c r="K206" s="350"/>
      <c r="L206" s="350"/>
      <c r="M206" s="350"/>
      <c r="N206" s="350"/>
      <c r="O206" s="350"/>
      <c r="P206" s="350"/>
      <c r="Q206" s="350"/>
      <c r="R206" s="350"/>
      <c r="S206" s="350"/>
      <c r="T206" s="350"/>
      <c r="U206" s="350"/>
      <c r="V206" s="350"/>
      <c r="W206" s="350"/>
      <c r="X206" s="350"/>
      <c r="Y206" s="350"/>
      <c r="Z206" s="350"/>
      <c r="AA206" s="350"/>
      <c r="AB206" s="350"/>
      <c r="AC206" s="350"/>
      <c r="AD206" s="350"/>
      <c r="AE206" s="350"/>
      <c r="AF206" s="350"/>
      <c r="AG206" s="350"/>
      <c r="AH206" s="350"/>
      <c r="AI206" s="350"/>
      <c r="AJ206" s="350"/>
      <c r="AK206" s="350"/>
      <c r="AL206" s="350"/>
      <c r="AM206" s="213"/>
    </row>
    <row r="207" spans="1:39" ht="15" customHeight="1">
      <c r="A207" s="350"/>
      <c r="B207" s="350"/>
      <c r="C207" s="350"/>
      <c r="D207" s="350"/>
      <c r="E207" s="350"/>
      <c r="F207" s="350"/>
      <c r="G207" s="350"/>
      <c r="H207" s="350"/>
      <c r="I207" s="350"/>
      <c r="J207" s="350"/>
      <c r="K207" s="350"/>
      <c r="L207" s="350"/>
      <c r="M207" s="350"/>
      <c r="N207" s="350"/>
      <c r="O207" s="350"/>
      <c r="P207" s="350"/>
      <c r="Q207" s="350"/>
      <c r="R207" s="350"/>
      <c r="S207" s="350"/>
      <c r="T207" s="350"/>
      <c r="U207" s="350"/>
      <c r="V207" s="350"/>
      <c r="W207" s="350"/>
      <c r="X207" s="350"/>
      <c r="Y207" s="350"/>
      <c r="Z207" s="350"/>
      <c r="AA207" s="350"/>
      <c r="AB207" s="350"/>
      <c r="AC207" s="350"/>
      <c r="AD207" s="350"/>
      <c r="AE207" s="350"/>
      <c r="AF207" s="350"/>
      <c r="AG207" s="350"/>
      <c r="AH207" s="350"/>
      <c r="AI207" s="350"/>
      <c r="AJ207" s="350"/>
      <c r="AK207" s="350"/>
      <c r="AL207" s="350"/>
      <c r="AM207" s="213"/>
    </row>
    <row r="208" spans="1:39" ht="15" customHeight="1">
      <c r="A208" s="350"/>
      <c r="B208" s="350"/>
      <c r="C208" s="350"/>
      <c r="D208" s="350"/>
      <c r="E208" s="350"/>
      <c r="F208" s="350"/>
      <c r="G208" s="350"/>
      <c r="H208" s="350"/>
      <c r="I208" s="350"/>
      <c r="J208" s="350"/>
      <c r="K208" s="350"/>
      <c r="L208" s="350"/>
      <c r="M208" s="350"/>
      <c r="N208" s="350"/>
      <c r="O208" s="350"/>
      <c r="P208" s="350"/>
      <c r="Q208" s="350"/>
      <c r="R208" s="350"/>
      <c r="S208" s="350"/>
      <c r="T208" s="350"/>
      <c r="U208" s="350"/>
      <c r="V208" s="350"/>
      <c r="W208" s="350"/>
      <c r="X208" s="350"/>
      <c r="Y208" s="350"/>
      <c r="Z208" s="350"/>
      <c r="AA208" s="350"/>
      <c r="AB208" s="350"/>
      <c r="AC208" s="350"/>
      <c r="AD208" s="350"/>
      <c r="AE208" s="350"/>
      <c r="AF208" s="350"/>
      <c r="AG208" s="350"/>
      <c r="AH208" s="350"/>
      <c r="AI208" s="350"/>
      <c r="AJ208" s="350"/>
      <c r="AK208" s="350"/>
      <c r="AL208" s="350"/>
      <c r="AM208" s="213"/>
    </row>
    <row r="209" spans="1:39" ht="15" customHeight="1">
      <c r="A209" s="350"/>
      <c r="B209" s="350"/>
      <c r="C209" s="350"/>
      <c r="D209" s="350"/>
      <c r="E209" s="350"/>
      <c r="F209" s="350"/>
      <c r="G209" s="350"/>
      <c r="H209" s="350"/>
      <c r="I209" s="350"/>
      <c r="J209" s="350"/>
      <c r="K209" s="350"/>
      <c r="L209" s="350"/>
      <c r="M209" s="350"/>
      <c r="N209" s="350"/>
      <c r="O209" s="350"/>
      <c r="P209" s="350"/>
      <c r="Q209" s="350"/>
      <c r="R209" s="350"/>
      <c r="S209" s="350"/>
      <c r="T209" s="350"/>
      <c r="U209" s="350"/>
      <c r="V209" s="350"/>
      <c r="W209" s="350"/>
      <c r="X209" s="350"/>
      <c r="Y209" s="350"/>
      <c r="Z209" s="350"/>
      <c r="AA209" s="350"/>
      <c r="AB209" s="350"/>
      <c r="AC209" s="350"/>
      <c r="AD209" s="350"/>
      <c r="AE209" s="350"/>
      <c r="AF209" s="350"/>
      <c r="AG209" s="350"/>
      <c r="AH209" s="350"/>
      <c r="AI209" s="350"/>
      <c r="AJ209" s="350"/>
      <c r="AK209" s="350"/>
      <c r="AL209" s="350"/>
      <c r="AM209" s="213"/>
    </row>
    <row r="210" spans="1:39" ht="15" customHeight="1">
      <c r="A210" s="350"/>
      <c r="B210" s="350"/>
      <c r="C210" s="350"/>
      <c r="D210" s="350"/>
      <c r="E210" s="350"/>
      <c r="F210" s="350"/>
      <c r="G210" s="350"/>
      <c r="H210" s="350"/>
      <c r="I210" s="350"/>
      <c r="J210" s="350"/>
      <c r="K210" s="350"/>
      <c r="L210" s="350"/>
      <c r="M210" s="350"/>
      <c r="N210" s="350"/>
      <c r="O210" s="350"/>
      <c r="P210" s="350"/>
      <c r="Q210" s="350"/>
      <c r="R210" s="350"/>
      <c r="S210" s="350"/>
      <c r="T210" s="350"/>
      <c r="U210" s="350"/>
      <c r="V210" s="350"/>
      <c r="W210" s="350"/>
      <c r="X210" s="350"/>
      <c r="Y210" s="350"/>
      <c r="Z210" s="350"/>
      <c r="AA210" s="350"/>
      <c r="AB210" s="350"/>
      <c r="AC210" s="350"/>
      <c r="AD210" s="350"/>
      <c r="AE210" s="350"/>
      <c r="AF210" s="350"/>
      <c r="AG210" s="350"/>
      <c r="AH210" s="350"/>
      <c r="AI210" s="350"/>
      <c r="AJ210" s="350"/>
      <c r="AK210" s="350"/>
      <c r="AL210" s="350"/>
      <c r="AM210" s="213"/>
    </row>
    <row r="211" spans="1:39" ht="9.65" customHeight="1">
      <c r="A211" s="350"/>
      <c r="B211" s="350"/>
      <c r="C211" s="350"/>
      <c r="D211" s="350"/>
      <c r="E211" s="350"/>
      <c r="F211" s="350"/>
      <c r="G211" s="350"/>
      <c r="H211" s="350"/>
      <c r="I211" s="350"/>
      <c r="J211" s="350"/>
      <c r="K211" s="350"/>
      <c r="L211" s="350"/>
      <c r="M211" s="350"/>
      <c r="N211" s="350"/>
      <c r="O211" s="350"/>
      <c r="P211" s="350"/>
      <c r="Q211" s="350"/>
      <c r="R211" s="350"/>
      <c r="S211" s="350"/>
      <c r="T211" s="350"/>
      <c r="U211" s="350"/>
      <c r="V211" s="350"/>
      <c r="W211" s="350"/>
      <c r="X211" s="350"/>
      <c r="Y211" s="350"/>
      <c r="Z211" s="350"/>
      <c r="AA211" s="350"/>
      <c r="AB211" s="350"/>
      <c r="AC211" s="350"/>
      <c r="AD211" s="350"/>
      <c r="AE211" s="350"/>
      <c r="AF211" s="350"/>
      <c r="AG211" s="350"/>
      <c r="AH211" s="350"/>
      <c r="AI211" s="350"/>
      <c r="AJ211" s="350"/>
      <c r="AK211" s="350"/>
      <c r="AL211" s="350"/>
      <c r="AM211" s="213"/>
    </row>
    <row r="212" spans="1:39" ht="15" customHeight="1">
      <c r="A212" s="145"/>
      <c r="B212" s="456" t="s">
        <v>2285</v>
      </c>
      <c r="C212" s="457"/>
      <c r="D212" s="457"/>
      <c r="E212" s="457"/>
      <c r="F212" s="457"/>
      <c r="G212" s="457"/>
      <c r="H212" s="457"/>
      <c r="I212" s="457"/>
      <c r="J212" s="457"/>
      <c r="K212" s="457"/>
      <c r="L212" s="457"/>
      <c r="M212" s="457"/>
      <c r="N212" s="457"/>
      <c r="O212" s="457"/>
      <c r="P212" s="457"/>
      <c r="Q212" s="457"/>
      <c r="R212" s="457"/>
      <c r="S212" s="457"/>
      <c r="T212" s="457"/>
      <c r="U212" s="457"/>
      <c r="V212" s="457"/>
      <c r="W212" s="457"/>
      <c r="X212" s="457"/>
      <c r="Y212" s="457"/>
      <c r="Z212" s="457"/>
      <c r="AA212" s="457"/>
      <c r="AB212" s="457"/>
      <c r="AC212" s="457"/>
      <c r="AD212" s="457"/>
      <c r="AE212" s="457"/>
      <c r="AF212" s="457"/>
      <c r="AG212" s="458"/>
      <c r="AH212" s="456" t="s">
        <v>2153</v>
      </c>
      <c r="AI212" s="457"/>
      <c r="AJ212" s="457"/>
      <c r="AK212" s="458"/>
      <c r="AL212" s="145"/>
      <c r="AM212" s="213"/>
    </row>
    <row r="213" spans="1:39" ht="15" customHeight="1">
      <c r="A213" s="145"/>
      <c r="B213" s="459" t="s">
        <v>2094</v>
      </c>
      <c r="C213" s="459"/>
      <c r="D213" s="459"/>
      <c r="E213" s="459"/>
      <c r="F213" s="459"/>
      <c r="G213" s="459"/>
      <c r="H213" s="459"/>
      <c r="I213" s="459"/>
      <c r="J213" s="459"/>
      <c r="K213" s="459"/>
      <c r="L213" s="459"/>
      <c r="M213" s="459"/>
      <c r="N213" s="459"/>
      <c r="O213" s="459"/>
      <c r="P213" s="459"/>
      <c r="Q213" s="459"/>
      <c r="R213" s="459"/>
      <c r="S213" s="459"/>
      <c r="T213" s="459"/>
      <c r="U213" s="459"/>
      <c r="V213" s="459"/>
      <c r="W213" s="459"/>
      <c r="X213" s="459"/>
      <c r="Y213" s="459"/>
      <c r="Z213" s="459"/>
      <c r="AA213" s="459"/>
      <c r="AB213" s="459"/>
      <c r="AC213" s="459"/>
      <c r="AD213" s="459"/>
      <c r="AE213" s="459"/>
      <c r="AF213" s="459"/>
      <c r="AG213" s="459"/>
      <c r="AH213" s="370" t="s">
        <v>2154</v>
      </c>
      <c r="AI213" s="371"/>
      <c r="AJ213" s="371"/>
      <c r="AK213" s="372"/>
      <c r="AL213" s="145"/>
      <c r="AM213" s="213"/>
    </row>
    <row r="214" spans="1:39" ht="15" customHeight="1">
      <c r="A214" s="145"/>
      <c r="B214" s="364" t="s">
        <v>2098</v>
      </c>
      <c r="C214" s="365"/>
      <c r="D214" s="365"/>
      <c r="E214" s="365"/>
      <c r="F214" s="365"/>
      <c r="G214" s="365"/>
      <c r="H214" s="365"/>
      <c r="I214" s="365"/>
      <c r="J214" s="365"/>
      <c r="K214" s="365"/>
      <c r="L214" s="365"/>
      <c r="M214" s="365"/>
      <c r="N214" s="365"/>
      <c r="O214" s="365"/>
      <c r="P214" s="365"/>
      <c r="Q214" s="365"/>
      <c r="R214" s="365"/>
      <c r="S214" s="365"/>
      <c r="T214" s="365"/>
      <c r="U214" s="365"/>
      <c r="V214" s="365"/>
      <c r="W214" s="365"/>
      <c r="X214" s="365"/>
      <c r="Y214" s="365"/>
      <c r="Z214" s="365"/>
      <c r="AA214" s="365"/>
      <c r="AB214" s="365"/>
      <c r="AC214" s="365"/>
      <c r="AD214" s="365"/>
      <c r="AE214" s="365"/>
      <c r="AF214" s="365"/>
      <c r="AG214" s="365"/>
      <c r="AH214" s="370" t="s">
        <v>2155</v>
      </c>
      <c r="AI214" s="371"/>
      <c r="AJ214" s="371"/>
      <c r="AK214" s="372"/>
      <c r="AL214" s="145"/>
      <c r="AM214" s="213"/>
    </row>
    <row r="215" spans="1:39" ht="15" customHeight="1">
      <c r="A215" s="145"/>
      <c r="B215" s="364" t="s">
        <v>2288</v>
      </c>
      <c r="C215" s="365"/>
      <c r="D215" s="365"/>
      <c r="E215" s="365"/>
      <c r="F215" s="365"/>
      <c r="G215" s="365"/>
      <c r="H215" s="365"/>
      <c r="I215" s="365"/>
      <c r="J215" s="365"/>
      <c r="K215" s="365"/>
      <c r="L215" s="365"/>
      <c r="M215" s="365"/>
      <c r="N215" s="365"/>
      <c r="O215" s="365"/>
      <c r="P215" s="365"/>
      <c r="Q215" s="365"/>
      <c r="R215" s="365"/>
      <c r="S215" s="365"/>
      <c r="T215" s="365"/>
      <c r="U215" s="365"/>
      <c r="V215" s="365"/>
      <c r="W215" s="365"/>
      <c r="X215" s="365"/>
      <c r="Y215" s="365"/>
      <c r="Z215" s="365"/>
      <c r="AA215" s="365"/>
      <c r="AB215" s="365"/>
      <c r="AC215" s="365"/>
      <c r="AD215" s="365"/>
      <c r="AE215" s="365"/>
      <c r="AF215" s="365"/>
      <c r="AG215" s="365"/>
      <c r="AH215" s="370" t="s">
        <v>2156</v>
      </c>
      <c r="AI215" s="371"/>
      <c r="AJ215" s="371"/>
      <c r="AK215" s="372"/>
      <c r="AL215" s="145"/>
      <c r="AM215" s="213"/>
    </row>
    <row r="216" spans="1:39" ht="15" customHeight="1">
      <c r="A216" s="145"/>
      <c r="B216" s="364" t="s">
        <v>2096</v>
      </c>
      <c r="C216" s="365"/>
      <c r="D216" s="365"/>
      <c r="E216" s="365"/>
      <c r="F216" s="365"/>
      <c r="G216" s="365"/>
      <c r="H216" s="365"/>
      <c r="I216" s="365"/>
      <c r="J216" s="365"/>
      <c r="K216" s="365"/>
      <c r="L216" s="365"/>
      <c r="M216" s="365"/>
      <c r="N216" s="365"/>
      <c r="O216" s="365"/>
      <c r="P216" s="365"/>
      <c r="Q216" s="365"/>
      <c r="R216" s="365"/>
      <c r="S216" s="365"/>
      <c r="T216" s="365"/>
      <c r="U216" s="365"/>
      <c r="V216" s="365"/>
      <c r="W216" s="365"/>
      <c r="X216" s="365"/>
      <c r="Y216" s="365"/>
      <c r="Z216" s="365"/>
      <c r="AA216" s="365"/>
      <c r="AB216" s="365"/>
      <c r="AC216" s="365"/>
      <c r="AD216" s="365"/>
      <c r="AE216" s="365"/>
      <c r="AF216" s="365"/>
      <c r="AG216" s="365"/>
      <c r="AH216" s="370" t="s">
        <v>2157</v>
      </c>
      <c r="AI216" s="371"/>
      <c r="AJ216" s="371"/>
      <c r="AK216" s="372"/>
      <c r="AL216" s="145"/>
      <c r="AM216" s="213"/>
    </row>
    <row r="217" spans="1:39" ht="15" customHeight="1">
      <c r="A217" s="145"/>
      <c r="B217" s="364" t="s">
        <v>2097</v>
      </c>
      <c r="C217" s="365"/>
      <c r="D217" s="365"/>
      <c r="E217" s="365"/>
      <c r="F217" s="365"/>
      <c r="G217" s="365"/>
      <c r="H217" s="365"/>
      <c r="I217" s="365"/>
      <c r="J217" s="365"/>
      <c r="K217" s="365"/>
      <c r="L217" s="365"/>
      <c r="M217" s="365"/>
      <c r="N217" s="365"/>
      <c r="O217" s="365"/>
      <c r="P217" s="365"/>
      <c r="Q217" s="365"/>
      <c r="R217" s="365"/>
      <c r="S217" s="365"/>
      <c r="T217" s="365"/>
      <c r="U217" s="365"/>
      <c r="V217" s="365"/>
      <c r="W217" s="365"/>
      <c r="X217" s="365"/>
      <c r="Y217" s="365"/>
      <c r="Z217" s="365"/>
      <c r="AA217" s="365"/>
      <c r="AB217" s="365"/>
      <c r="AC217" s="365"/>
      <c r="AD217" s="365"/>
      <c r="AE217" s="365"/>
      <c r="AF217" s="365"/>
      <c r="AG217" s="365"/>
      <c r="AH217" s="370" t="s">
        <v>2158</v>
      </c>
      <c r="AI217" s="371"/>
      <c r="AJ217" s="371"/>
      <c r="AK217" s="372"/>
      <c r="AL217" s="145"/>
      <c r="AM217" s="213"/>
    </row>
    <row r="218" spans="1:39" ht="4.5" customHeight="1">
      <c r="A218" s="145"/>
      <c r="B218" s="213"/>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30"/>
      <c r="AI218" s="230"/>
      <c r="AJ218" s="230"/>
      <c r="AK218" s="230"/>
      <c r="AL218" s="145"/>
      <c r="AM218" s="213"/>
    </row>
    <row r="219" spans="1:39" ht="15" customHeight="1">
      <c r="A219" s="350" t="s">
        <v>2290</v>
      </c>
      <c r="B219" s="350"/>
      <c r="C219" s="350"/>
      <c r="D219" s="350"/>
      <c r="E219" s="350"/>
      <c r="F219" s="350"/>
      <c r="G219" s="350"/>
      <c r="H219" s="350"/>
      <c r="I219" s="350"/>
      <c r="J219" s="350"/>
      <c r="K219" s="350"/>
      <c r="L219" s="350"/>
      <c r="M219" s="350"/>
      <c r="N219" s="350"/>
      <c r="O219" s="350"/>
      <c r="P219" s="350"/>
      <c r="Q219" s="350"/>
      <c r="R219" s="350"/>
      <c r="S219" s="350"/>
      <c r="T219" s="350"/>
      <c r="U219" s="350"/>
      <c r="V219" s="350"/>
      <c r="W219" s="350"/>
      <c r="X219" s="350"/>
      <c r="Y219" s="350"/>
      <c r="Z219" s="350"/>
      <c r="AA219" s="350"/>
      <c r="AB219" s="350"/>
      <c r="AC219" s="350"/>
      <c r="AD219" s="350"/>
      <c r="AE219" s="350"/>
      <c r="AF219" s="350"/>
      <c r="AG219" s="350"/>
      <c r="AH219" s="350"/>
      <c r="AI219" s="350"/>
      <c r="AJ219" s="350"/>
      <c r="AK219" s="350"/>
      <c r="AL219" s="350"/>
      <c r="AM219" s="213"/>
    </row>
    <row r="220" spans="1:39" ht="15" customHeight="1">
      <c r="A220" s="350"/>
      <c r="B220" s="350"/>
      <c r="C220" s="350"/>
      <c r="D220" s="350"/>
      <c r="E220" s="350"/>
      <c r="F220" s="350"/>
      <c r="G220" s="350"/>
      <c r="H220" s="350"/>
      <c r="I220" s="350"/>
      <c r="J220" s="350"/>
      <c r="K220" s="350"/>
      <c r="L220" s="350"/>
      <c r="M220" s="350"/>
      <c r="N220" s="350"/>
      <c r="O220" s="350"/>
      <c r="P220" s="350"/>
      <c r="Q220" s="350"/>
      <c r="R220" s="350"/>
      <c r="S220" s="350"/>
      <c r="T220" s="350"/>
      <c r="U220" s="350"/>
      <c r="V220" s="350"/>
      <c r="W220" s="350"/>
      <c r="X220" s="350"/>
      <c r="Y220" s="350"/>
      <c r="Z220" s="350"/>
      <c r="AA220" s="350"/>
      <c r="AB220" s="350"/>
      <c r="AC220" s="350"/>
      <c r="AD220" s="350"/>
      <c r="AE220" s="350"/>
      <c r="AF220" s="350"/>
      <c r="AG220" s="350"/>
      <c r="AH220" s="350"/>
      <c r="AI220" s="350"/>
      <c r="AJ220" s="350"/>
      <c r="AK220" s="350"/>
      <c r="AL220" s="350"/>
      <c r="AM220" s="213"/>
    </row>
    <row r="221" spans="1:39" ht="15" customHeight="1">
      <c r="A221" s="350"/>
      <c r="B221" s="350"/>
      <c r="C221" s="350"/>
      <c r="D221" s="350"/>
      <c r="E221" s="350"/>
      <c r="F221" s="350"/>
      <c r="G221" s="350"/>
      <c r="H221" s="350"/>
      <c r="I221" s="350"/>
      <c r="J221" s="350"/>
      <c r="K221" s="350"/>
      <c r="L221" s="350"/>
      <c r="M221" s="350"/>
      <c r="N221" s="350"/>
      <c r="O221" s="350"/>
      <c r="P221" s="350"/>
      <c r="Q221" s="350"/>
      <c r="R221" s="350"/>
      <c r="S221" s="350"/>
      <c r="T221" s="350"/>
      <c r="U221" s="350"/>
      <c r="V221" s="350"/>
      <c r="W221" s="350"/>
      <c r="X221" s="350"/>
      <c r="Y221" s="350"/>
      <c r="Z221" s="350"/>
      <c r="AA221" s="350"/>
      <c r="AB221" s="350"/>
      <c r="AC221" s="350"/>
      <c r="AD221" s="350"/>
      <c r="AE221" s="350"/>
      <c r="AF221" s="350"/>
      <c r="AG221" s="350"/>
      <c r="AH221" s="350"/>
      <c r="AI221" s="350"/>
      <c r="AJ221" s="350"/>
      <c r="AK221" s="350"/>
      <c r="AL221" s="350"/>
      <c r="AM221" s="213"/>
    </row>
    <row r="222" spans="1:39" ht="15" customHeight="1">
      <c r="A222" s="350"/>
      <c r="B222" s="350"/>
      <c r="C222" s="350"/>
      <c r="D222" s="350"/>
      <c r="E222" s="350"/>
      <c r="F222" s="350"/>
      <c r="G222" s="350"/>
      <c r="H222" s="350"/>
      <c r="I222" s="350"/>
      <c r="J222" s="350"/>
      <c r="K222" s="350"/>
      <c r="L222" s="350"/>
      <c r="M222" s="350"/>
      <c r="N222" s="350"/>
      <c r="O222" s="350"/>
      <c r="P222" s="350"/>
      <c r="Q222" s="350"/>
      <c r="R222" s="350"/>
      <c r="S222" s="350"/>
      <c r="T222" s="350"/>
      <c r="U222" s="350"/>
      <c r="V222" s="350"/>
      <c r="W222" s="350"/>
      <c r="X222" s="350"/>
      <c r="Y222" s="350"/>
      <c r="Z222" s="350"/>
      <c r="AA222" s="350"/>
      <c r="AB222" s="350"/>
      <c r="AC222" s="350"/>
      <c r="AD222" s="350"/>
      <c r="AE222" s="350"/>
      <c r="AF222" s="350"/>
      <c r="AG222" s="350"/>
      <c r="AH222" s="350"/>
      <c r="AI222" s="350"/>
      <c r="AJ222" s="350"/>
      <c r="AK222" s="350"/>
      <c r="AL222" s="350"/>
      <c r="AM222" s="213"/>
    </row>
    <row r="223" spans="1:39" ht="15" customHeight="1">
      <c r="A223" s="350"/>
      <c r="B223" s="350"/>
      <c r="C223" s="350"/>
      <c r="D223" s="350"/>
      <c r="E223" s="350"/>
      <c r="F223" s="350"/>
      <c r="G223" s="350"/>
      <c r="H223" s="350"/>
      <c r="I223" s="350"/>
      <c r="J223" s="350"/>
      <c r="K223" s="350"/>
      <c r="L223" s="350"/>
      <c r="M223" s="350"/>
      <c r="N223" s="350"/>
      <c r="O223" s="350"/>
      <c r="P223" s="350"/>
      <c r="Q223" s="350"/>
      <c r="R223" s="350"/>
      <c r="S223" s="350"/>
      <c r="T223" s="350"/>
      <c r="U223" s="350"/>
      <c r="V223" s="350"/>
      <c r="W223" s="350"/>
      <c r="X223" s="350"/>
      <c r="Y223" s="350"/>
      <c r="Z223" s="350"/>
      <c r="AA223" s="350"/>
      <c r="AB223" s="350"/>
      <c r="AC223" s="350"/>
      <c r="AD223" s="350"/>
      <c r="AE223" s="350"/>
      <c r="AF223" s="350"/>
      <c r="AG223" s="350"/>
      <c r="AH223" s="350"/>
      <c r="AI223" s="350"/>
      <c r="AJ223" s="350"/>
      <c r="AK223" s="350"/>
      <c r="AL223" s="350"/>
      <c r="AM223" s="213"/>
    </row>
    <row r="224" spans="1:39" ht="4" customHeight="1">
      <c r="A224" s="350"/>
      <c r="B224" s="350"/>
      <c r="C224" s="350"/>
      <c r="D224" s="350"/>
      <c r="E224" s="350"/>
      <c r="F224" s="350"/>
      <c r="G224" s="350"/>
      <c r="H224" s="350"/>
      <c r="I224" s="350"/>
      <c r="J224" s="350"/>
      <c r="K224" s="350"/>
      <c r="L224" s="350"/>
      <c r="M224" s="350"/>
      <c r="N224" s="350"/>
      <c r="O224" s="350"/>
      <c r="P224" s="350"/>
      <c r="Q224" s="350"/>
      <c r="R224" s="350"/>
      <c r="S224" s="350"/>
      <c r="T224" s="350"/>
      <c r="U224" s="350"/>
      <c r="V224" s="350"/>
      <c r="W224" s="350"/>
      <c r="X224" s="350"/>
      <c r="Y224" s="350"/>
      <c r="Z224" s="350"/>
      <c r="AA224" s="350"/>
      <c r="AB224" s="350"/>
      <c r="AC224" s="350"/>
      <c r="AD224" s="350"/>
      <c r="AE224" s="350"/>
      <c r="AF224" s="350"/>
      <c r="AG224" s="350"/>
      <c r="AH224" s="350"/>
      <c r="AI224" s="350"/>
      <c r="AJ224" s="350"/>
      <c r="AK224" s="350"/>
      <c r="AL224" s="350"/>
      <c r="AM224" s="213"/>
    </row>
    <row r="225" spans="1:39" ht="15" customHeight="1">
      <c r="A225" s="145"/>
      <c r="B225" s="456" t="s">
        <v>2285</v>
      </c>
      <c r="C225" s="457"/>
      <c r="D225" s="457"/>
      <c r="E225" s="457"/>
      <c r="F225" s="457"/>
      <c r="G225" s="457"/>
      <c r="H225" s="457"/>
      <c r="I225" s="457"/>
      <c r="J225" s="457"/>
      <c r="K225" s="457"/>
      <c r="L225" s="457"/>
      <c r="M225" s="457"/>
      <c r="N225" s="457"/>
      <c r="O225" s="457"/>
      <c r="P225" s="457"/>
      <c r="Q225" s="457"/>
      <c r="R225" s="457"/>
      <c r="S225" s="457"/>
      <c r="T225" s="457"/>
      <c r="U225" s="457"/>
      <c r="V225" s="457"/>
      <c r="W225" s="457"/>
      <c r="X225" s="457"/>
      <c r="Y225" s="457"/>
      <c r="Z225" s="457"/>
      <c r="AA225" s="457"/>
      <c r="AB225" s="457"/>
      <c r="AC225" s="457"/>
      <c r="AD225" s="457"/>
      <c r="AE225" s="457"/>
      <c r="AF225" s="457"/>
      <c r="AG225" s="458"/>
      <c r="AH225" s="456" t="s">
        <v>2153</v>
      </c>
      <c r="AI225" s="457"/>
      <c r="AJ225" s="457"/>
      <c r="AK225" s="458"/>
      <c r="AL225" s="231"/>
      <c r="AM225" s="213"/>
    </row>
    <row r="226" spans="1:39" ht="15" hidden="1" customHeight="1">
      <c r="A226" s="145"/>
      <c r="B226" s="364" t="s">
        <v>2094</v>
      </c>
      <c r="C226" s="365"/>
      <c r="D226" s="365"/>
      <c r="E226" s="365"/>
      <c r="F226" s="365"/>
      <c r="G226" s="365"/>
      <c r="H226" s="365"/>
      <c r="I226" s="365"/>
      <c r="J226" s="365"/>
      <c r="K226" s="365"/>
      <c r="L226" s="365"/>
      <c r="M226" s="365"/>
      <c r="N226" s="365"/>
      <c r="O226" s="365"/>
      <c r="P226" s="365"/>
      <c r="Q226" s="365"/>
      <c r="R226" s="365"/>
      <c r="S226" s="365"/>
      <c r="T226" s="365"/>
      <c r="U226" s="365"/>
      <c r="V226" s="365"/>
      <c r="W226" s="365"/>
      <c r="X226" s="365"/>
      <c r="Y226" s="365"/>
      <c r="Z226" s="365"/>
      <c r="AA226" s="365"/>
      <c r="AB226" s="365"/>
      <c r="AC226" s="365"/>
      <c r="AD226" s="365"/>
      <c r="AE226" s="451"/>
      <c r="AF226" s="232" t="s">
        <v>2154</v>
      </c>
      <c r="AG226" s="233"/>
      <c r="AH226" s="234" t="s">
        <v>2154</v>
      </c>
      <c r="AI226" s="234"/>
      <c r="AJ226" s="234"/>
      <c r="AK226" s="234"/>
      <c r="AL226" s="235"/>
      <c r="AM226" s="213"/>
    </row>
    <row r="227" spans="1:39" ht="15" hidden="1" customHeight="1">
      <c r="A227" s="145"/>
      <c r="B227" s="364" t="s">
        <v>2098</v>
      </c>
      <c r="C227" s="365"/>
      <c r="D227" s="365"/>
      <c r="E227" s="365"/>
      <c r="F227" s="365"/>
      <c r="G227" s="365"/>
      <c r="H227" s="365"/>
      <c r="I227" s="365"/>
      <c r="J227" s="365"/>
      <c r="K227" s="365"/>
      <c r="L227" s="365"/>
      <c r="M227" s="365"/>
      <c r="N227" s="365"/>
      <c r="O227" s="365"/>
      <c r="P227" s="365"/>
      <c r="Q227" s="365"/>
      <c r="R227" s="365"/>
      <c r="S227" s="365"/>
      <c r="T227" s="365"/>
      <c r="U227" s="365"/>
      <c r="V227" s="365"/>
      <c r="W227" s="365"/>
      <c r="X227" s="365"/>
      <c r="Y227" s="365"/>
      <c r="Z227" s="365"/>
      <c r="AA227" s="365"/>
      <c r="AB227" s="365"/>
      <c r="AC227" s="365"/>
      <c r="AD227" s="365"/>
      <c r="AE227" s="451"/>
      <c r="AF227" s="232" t="s">
        <v>2155</v>
      </c>
      <c r="AG227" s="233"/>
      <c r="AH227" s="234" t="s">
        <v>2155</v>
      </c>
      <c r="AI227" s="234"/>
      <c r="AJ227" s="234"/>
      <c r="AK227" s="234"/>
      <c r="AL227" s="235"/>
      <c r="AM227" s="213"/>
    </row>
    <row r="228" spans="1:39" ht="15" hidden="1" customHeight="1">
      <c r="A228" s="145"/>
      <c r="B228" s="364" t="s">
        <v>2095</v>
      </c>
      <c r="C228" s="365"/>
      <c r="D228" s="365"/>
      <c r="E228" s="365"/>
      <c r="F228" s="365"/>
      <c r="G228" s="365"/>
      <c r="H228" s="365"/>
      <c r="I228" s="365"/>
      <c r="J228" s="365"/>
      <c r="K228" s="365"/>
      <c r="L228" s="365"/>
      <c r="M228" s="365"/>
      <c r="N228" s="365"/>
      <c r="O228" s="365"/>
      <c r="P228" s="365"/>
      <c r="Q228" s="365"/>
      <c r="R228" s="365"/>
      <c r="S228" s="365"/>
      <c r="T228" s="365"/>
      <c r="U228" s="365"/>
      <c r="V228" s="365"/>
      <c r="W228" s="365"/>
      <c r="X228" s="365"/>
      <c r="Y228" s="365"/>
      <c r="Z228" s="365"/>
      <c r="AA228" s="365"/>
      <c r="AB228" s="365"/>
      <c r="AC228" s="365"/>
      <c r="AD228" s="365"/>
      <c r="AE228" s="451"/>
      <c r="AF228" s="232" t="s">
        <v>2156</v>
      </c>
      <c r="AG228" s="233"/>
      <c r="AH228" s="234" t="s">
        <v>2156</v>
      </c>
      <c r="AI228" s="234"/>
      <c r="AJ228" s="234"/>
      <c r="AK228" s="234"/>
      <c r="AL228" s="235"/>
      <c r="AM228" s="213"/>
    </row>
    <row r="229" spans="1:39" ht="15" hidden="1" customHeight="1">
      <c r="A229" s="145"/>
      <c r="B229" s="364" t="s">
        <v>2096</v>
      </c>
      <c r="C229" s="365"/>
      <c r="D229" s="365"/>
      <c r="E229" s="365"/>
      <c r="F229" s="365"/>
      <c r="G229" s="365"/>
      <c r="H229" s="365"/>
      <c r="I229" s="365"/>
      <c r="J229" s="365"/>
      <c r="K229" s="365"/>
      <c r="L229" s="365"/>
      <c r="M229" s="365"/>
      <c r="N229" s="365"/>
      <c r="O229" s="365"/>
      <c r="P229" s="365"/>
      <c r="Q229" s="365"/>
      <c r="R229" s="365"/>
      <c r="S229" s="365"/>
      <c r="T229" s="365"/>
      <c r="U229" s="365"/>
      <c r="V229" s="365"/>
      <c r="W229" s="365"/>
      <c r="X229" s="365"/>
      <c r="Y229" s="365"/>
      <c r="Z229" s="365"/>
      <c r="AA229" s="365"/>
      <c r="AB229" s="365"/>
      <c r="AC229" s="365"/>
      <c r="AD229" s="365"/>
      <c r="AE229" s="451"/>
      <c r="AF229" s="232" t="s">
        <v>2157</v>
      </c>
      <c r="AG229" s="233"/>
      <c r="AH229" s="234" t="s">
        <v>2157</v>
      </c>
      <c r="AI229" s="234"/>
      <c r="AJ229" s="234"/>
      <c r="AK229" s="234"/>
      <c r="AL229" s="235"/>
      <c r="AM229" s="213"/>
    </row>
    <row r="230" spans="1:39" ht="15" hidden="1" customHeight="1">
      <c r="A230" s="145"/>
      <c r="B230" s="364" t="s">
        <v>2097</v>
      </c>
      <c r="C230" s="365"/>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5"/>
      <c r="AE230" s="451"/>
      <c r="AF230" s="232" t="s">
        <v>2158</v>
      </c>
      <c r="AG230" s="233"/>
      <c r="AH230" s="234" t="s">
        <v>2158</v>
      </c>
      <c r="AI230" s="234"/>
      <c r="AJ230" s="234"/>
      <c r="AK230" s="234"/>
      <c r="AL230" s="235"/>
      <c r="AM230" s="213"/>
    </row>
    <row r="231" spans="1:39" ht="15" hidden="1" customHeight="1">
      <c r="A231" s="145"/>
      <c r="B231" s="364" t="s">
        <v>2099</v>
      </c>
      <c r="C231" s="365"/>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5"/>
      <c r="AE231" s="451"/>
      <c r="AF231" s="232" t="s">
        <v>2159</v>
      </c>
      <c r="AG231" s="233"/>
      <c r="AH231" s="234" t="s">
        <v>2159</v>
      </c>
      <c r="AI231" s="234"/>
      <c r="AJ231" s="234"/>
      <c r="AK231" s="234"/>
      <c r="AL231" s="235"/>
      <c r="AM231" s="213"/>
    </row>
    <row r="232" spans="1:39" ht="15" customHeight="1">
      <c r="A232" s="145"/>
      <c r="B232" s="459" t="s">
        <v>2100</v>
      </c>
      <c r="C232" s="459"/>
      <c r="D232" s="459"/>
      <c r="E232" s="459"/>
      <c r="F232" s="459"/>
      <c r="G232" s="459"/>
      <c r="H232" s="459"/>
      <c r="I232" s="459"/>
      <c r="J232" s="459"/>
      <c r="K232" s="459"/>
      <c r="L232" s="459"/>
      <c r="M232" s="459"/>
      <c r="N232" s="459"/>
      <c r="O232" s="459"/>
      <c r="P232" s="459"/>
      <c r="Q232" s="459"/>
      <c r="R232" s="459"/>
      <c r="S232" s="459"/>
      <c r="T232" s="459"/>
      <c r="U232" s="459"/>
      <c r="V232" s="459"/>
      <c r="W232" s="459"/>
      <c r="X232" s="459"/>
      <c r="Y232" s="459"/>
      <c r="Z232" s="459"/>
      <c r="AA232" s="459"/>
      <c r="AB232" s="459"/>
      <c r="AC232" s="459"/>
      <c r="AD232" s="459"/>
      <c r="AE232" s="459"/>
      <c r="AF232" s="459"/>
      <c r="AG232" s="459"/>
      <c r="AH232" s="370" t="s">
        <v>2160</v>
      </c>
      <c r="AI232" s="371"/>
      <c r="AJ232" s="371"/>
      <c r="AK232" s="372"/>
      <c r="AL232" s="235"/>
      <c r="AM232" s="213"/>
    </row>
    <row r="233" spans="1:39" ht="15" customHeight="1">
      <c r="A233" s="145"/>
      <c r="B233" s="364" t="s">
        <v>2101</v>
      </c>
      <c r="C233" s="365"/>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365"/>
      <c r="AD233" s="365"/>
      <c r="AE233" s="365"/>
      <c r="AF233" s="365"/>
      <c r="AG233" s="365"/>
      <c r="AH233" s="370" t="s">
        <v>2161</v>
      </c>
      <c r="AI233" s="371"/>
      <c r="AJ233" s="371"/>
      <c r="AK233" s="372"/>
      <c r="AL233" s="235"/>
      <c r="AM233" s="213"/>
    </row>
    <row r="234" spans="1:39" ht="15" customHeight="1">
      <c r="A234" s="145"/>
      <c r="B234" s="364" t="s">
        <v>2102</v>
      </c>
      <c r="C234" s="365"/>
      <c r="D234" s="365"/>
      <c r="E234" s="365"/>
      <c r="F234" s="365"/>
      <c r="G234" s="365"/>
      <c r="H234" s="365"/>
      <c r="I234" s="365"/>
      <c r="J234" s="365"/>
      <c r="K234" s="365"/>
      <c r="L234" s="365"/>
      <c r="M234" s="365"/>
      <c r="N234" s="365"/>
      <c r="O234" s="365"/>
      <c r="P234" s="365"/>
      <c r="Q234" s="365"/>
      <c r="R234" s="365"/>
      <c r="S234" s="365"/>
      <c r="T234" s="365"/>
      <c r="U234" s="365"/>
      <c r="V234" s="365"/>
      <c r="W234" s="365"/>
      <c r="X234" s="365"/>
      <c r="Y234" s="365"/>
      <c r="Z234" s="365"/>
      <c r="AA234" s="365"/>
      <c r="AB234" s="365"/>
      <c r="AC234" s="365"/>
      <c r="AD234" s="365"/>
      <c r="AE234" s="365"/>
      <c r="AF234" s="365"/>
      <c r="AG234" s="365"/>
      <c r="AH234" s="370" t="s">
        <v>2162</v>
      </c>
      <c r="AI234" s="371"/>
      <c r="AJ234" s="371"/>
      <c r="AK234" s="372"/>
      <c r="AL234" s="235"/>
      <c r="AM234" s="213"/>
    </row>
    <row r="235" spans="1:39" ht="15" customHeight="1">
      <c r="A235" s="145"/>
      <c r="B235" s="364" t="s">
        <v>2103</v>
      </c>
      <c r="C235" s="365"/>
      <c r="D235" s="365"/>
      <c r="E235" s="365"/>
      <c r="F235" s="365"/>
      <c r="G235" s="365"/>
      <c r="H235" s="365"/>
      <c r="I235" s="365"/>
      <c r="J235" s="365"/>
      <c r="K235" s="365"/>
      <c r="L235" s="365"/>
      <c r="M235" s="365"/>
      <c r="N235" s="365"/>
      <c r="O235" s="365"/>
      <c r="P235" s="365"/>
      <c r="Q235" s="365"/>
      <c r="R235" s="365"/>
      <c r="S235" s="365"/>
      <c r="T235" s="365"/>
      <c r="U235" s="365"/>
      <c r="V235" s="365"/>
      <c r="W235" s="365"/>
      <c r="X235" s="365"/>
      <c r="Y235" s="365"/>
      <c r="Z235" s="365"/>
      <c r="AA235" s="365"/>
      <c r="AB235" s="365"/>
      <c r="AC235" s="365"/>
      <c r="AD235" s="365"/>
      <c r="AE235" s="365"/>
      <c r="AF235" s="365"/>
      <c r="AG235" s="365"/>
      <c r="AH235" s="370" t="s">
        <v>2163</v>
      </c>
      <c r="AI235" s="371"/>
      <c r="AJ235" s="371"/>
      <c r="AK235" s="372"/>
      <c r="AL235" s="235"/>
      <c r="AM235" s="213"/>
    </row>
    <row r="236" spans="1:39" ht="15" customHeight="1">
      <c r="A236" s="145"/>
      <c r="B236" s="364" t="s">
        <v>2104</v>
      </c>
      <c r="C236" s="365"/>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5"/>
      <c r="AD236" s="365"/>
      <c r="AE236" s="365"/>
      <c r="AF236" s="365"/>
      <c r="AG236" s="365"/>
      <c r="AH236" s="370" t="s">
        <v>2164</v>
      </c>
      <c r="AI236" s="371"/>
      <c r="AJ236" s="371"/>
      <c r="AK236" s="372"/>
      <c r="AL236" s="235"/>
      <c r="AM236" s="213"/>
    </row>
    <row r="237" spans="1:39" ht="15" customHeight="1">
      <c r="A237" s="145"/>
      <c r="B237" s="364" t="s">
        <v>2105</v>
      </c>
      <c r="C237" s="365"/>
      <c r="D237" s="365"/>
      <c r="E237" s="365"/>
      <c r="F237" s="365"/>
      <c r="G237" s="365"/>
      <c r="H237" s="365"/>
      <c r="I237" s="365"/>
      <c r="J237" s="365"/>
      <c r="K237" s="365"/>
      <c r="L237" s="365"/>
      <c r="M237" s="365"/>
      <c r="N237" s="365"/>
      <c r="O237" s="365"/>
      <c r="P237" s="365"/>
      <c r="Q237" s="365"/>
      <c r="R237" s="365"/>
      <c r="S237" s="365"/>
      <c r="T237" s="365"/>
      <c r="U237" s="365"/>
      <c r="V237" s="365"/>
      <c r="W237" s="365"/>
      <c r="X237" s="365"/>
      <c r="Y237" s="365"/>
      <c r="Z237" s="365"/>
      <c r="AA237" s="365"/>
      <c r="AB237" s="365"/>
      <c r="AC237" s="365"/>
      <c r="AD237" s="365"/>
      <c r="AE237" s="365"/>
      <c r="AF237" s="365"/>
      <c r="AG237" s="365"/>
      <c r="AH237" s="370" t="s">
        <v>2165</v>
      </c>
      <c r="AI237" s="371"/>
      <c r="AJ237" s="371"/>
      <c r="AK237" s="372"/>
      <c r="AL237" s="235"/>
      <c r="AM237" s="213"/>
    </row>
    <row r="238" spans="1:39" ht="15" customHeight="1">
      <c r="A238" s="145"/>
      <c r="B238" s="364" t="s">
        <v>2106</v>
      </c>
      <c r="C238" s="365"/>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5"/>
      <c r="AE238" s="365"/>
      <c r="AF238" s="365"/>
      <c r="AG238" s="365"/>
      <c r="AH238" s="370" t="s">
        <v>2166</v>
      </c>
      <c r="AI238" s="371"/>
      <c r="AJ238" s="371"/>
      <c r="AK238" s="372"/>
      <c r="AL238" s="235"/>
      <c r="AM238" s="213"/>
    </row>
    <row r="239" spans="1:39" ht="15" customHeight="1">
      <c r="A239" s="145"/>
      <c r="B239" s="364" t="s">
        <v>2107</v>
      </c>
      <c r="C239" s="365"/>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5"/>
      <c r="AE239" s="365"/>
      <c r="AF239" s="365"/>
      <c r="AG239" s="365"/>
      <c r="AH239" s="370" t="s">
        <v>2167</v>
      </c>
      <c r="AI239" s="371"/>
      <c r="AJ239" s="371"/>
      <c r="AK239" s="372"/>
      <c r="AL239" s="235"/>
      <c r="AM239" s="213"/>
    </row>
    <row r="240" spans="1:39" ht="15" customHeight="1">
      <c r="A240" s="145"/>
      <c r="B240" s="364" t="s">
        <v>2108</v>
      </c>
      <c r="C240" s="365"/>
      <c r="D240" s="365"/>
      <c r="E240" s="365"/>
      <c r="F240" s="365"/>
      <c r="G240" s="365"/>
      <c r="H240" s="365"/>
      <c r="I240" s="365"/>
      <c r="J240" s="365"/>
      <c r="K240" s="365"/>
      <c r="L240" s="365"/>
      <c r="M240" s="365"/>
      <c r="N240" s="365"/>
      <c r="O240" s="365"/>
      <c r="P240" s="365"/>
      <c r="Q240" s="365"/>
      <c r="R240" s="365"/>
      <c r="S240" s="365"/>
      <c r="T240" s="365"/>
      <c r="U240" s="365"/>
      <c r="V240" s="365"/>
      <c r="W240" s="365"/>
      <c r="X240" s="365"/>
      <c r="Y240" s="365"/>
      <c r="Z240" s="365"/>
      <c r="AA240" s="365"/>
      <c r="AB240" s="365"/>
      <c r="AC240" s="365"/>
      <c r="AD240" s="365"/>
      <c r="AE240" s="365"/>
      <c r="AF240" s="365"/>
      <c r="AG240" s="365"/>
      <c r="AH240" s="370" t="s">
        <v>2282</v>
      </c>
      <c r="AI240" s="371"/>
      <c r="AJ240" s="371"/>
      <c r="AK240" s="372"/>
      <c r="AL240" s="235"/>
      <c r="AM240" s="213"/>
    </row>
    <row r="241" spans="1:39" ht="15" customHeight="1">
      <c r="A241" s="145"/>
      <c r="B241" s="364" t="s">
        <v>2109</v>
      </c>
      <c r="C241" s="365"/>
      <c r="D241" s="365"/>
      <c r="E241" s="365"/>
      <c r="F241" s="365"/>
      <c r="G241" s="365"/>
      <c r="H241" s="365"/>
      <c r="I241" s="365"/>
      <c r="J241" s="365"/>
      <c r="K241" s="365"/>
      <c r="L241" s="365"/>
      <c r="M241" s="365"/>
      <c r="N241" s="365"/>
      <c r="O241" s="365"/>
      <c r="P241" s="365"/>
      <c r="Q241" s="365"/>
      <c r="R241" s="365"/>
      <c r="S241" s="365"/>
      <c r="T241" s="365"/>
      <c r="U241" s="365"/>
      <c r="V241" s="365"/>
      <c r="W241" s="365"/>
      <c r="X241" s="365"/>
      <c r="Y241" s="365"/>
      <c r="Z241" s="365"/>
      <c r="AA241" s="365"/>
      <c r="AB241" s="365"/>
      <c r="AC241" s="365"/>
      <c r="AD241" s="365"/>
      <c r="AE241" s="365"/>
      <c r="AF241" s="365"/>
      <c r="AG241" s="365"/>
      <c r="AH241" s="370" t="s">
        <v>2168</v>
      </c>
      <c r="AI241" s="371"/>
      <c r="AJ241" s="371"/>
      <c r="AK241" s="372"/>
      <c r="AL241" s="235"/>
      <c r="AM241" s="213"/>
    </row>
    <row r="242" spans="1:39" ht="15" customHeight="1">
      <c r="A242" s="145"/>
      <c r="B242" s="364" t="s">
        <v>2110</v>
      </c>
      <c r="C242" s="365"/>
      <c r="D242" s="365"/>
      <c r="E242" s="365"/>
      <c r="F242" s="365"/>
      <c r="G242" s="365"/>
      <c r="H242" s="365"/>
      <c r="I242" s="365"/>
      <c r="J242" s="365"/>
      <c r="K242" s="365"/>
      <c r="L242" s="365"/>
      <c r="M242" s="365"/>
      <c r="N242" s="365"/>
      <c r="O242" s="365"/>
      <c r="P242" s="365"/>
      <c r="Q242" s="365"/>
      <c r="R242" s="365"/>
      <c r="S242" s="365"/>
      <c r="T242" s="365"/>
      <c r="U242" s="365"/>
      <c r="V242" s="365"/>
      <c r="W242" s="365"/>
      <c r="X242" s="365"/>
      <c r="Y242" s="365"/>
      <c r="Z242" s="365"/>
      <c r="AA242" s="365"/>
      <c r="AB242" s="365"/>
      <c r="AC242" s="365"/>
      <c r="AD242" s="365"/>
      <c r="AE242" s="365"/>
      <c r="AF242" s="365"/>
      <c r="AG242" s="365"/>
      <c r="AH242" s="370" t="s">
        <v>2170</v>
      </c>
      <c r="AI242" s="371"/>
      <c r="AJ242" s="371"/>
      <c r="AK242" s="372"/>
      <c r="AL242" s="235"/>
      <c r="AM242" s="213"/>
    </row>
    <row r="243" spans="1:39" ht="15" customHeight="1">
      <c r="A243" s="145"/>
      <c r="B243" s="364" t="s">
        <v>2169</v>
      </c>
      <c r="C243" s="365"/>
      <c r="D243" s="365"/>
      <c r="E243" s="365"/>
      <c r="F243" s="365"/>
      <c r="G243" s="365"/>
      <c r="H243" s="365"/>
      <c r="I243" s="365"/>
      <c r="J243" s="365"/>
      <c r="K243" s="365"/>
      <c r="L243" s="365"/>
      <c r="M243" s="365"/>
      <c r="N243" s="365"/>
      <c r="O243" s="365"/>
      <c r="P243" s="365"/>
      <c r="Q243" s="365"/>
      <c r="R243" s="365"/>
      <c r="S243" s="365"/>
      <c r="T243" s="365"/>
      <c r="U243" s="365"/>
      <c r="V243" s="365"/>
      <c r="W243" s="365"/>
      <c r="X243" s="365"/>
      <c r="Y243" s="365"/>
      <c r="Z243" s="365"/>
      <c r="AA243" s="365"/>
      <c r="AB243" s="365"/>
      <c r="AC243" s="365"/>
      <c r="AD243" s="365"/>
      <c r="AE243" s="365"/>
      <c r="AF243" s="365"/>
      <c r="AG243" s="365"/>
      <c r="AH243" s="370" t="s">
        <v>2171</v>
      </c>
      <c r="AI243" s="371"/>
      <c r="AJ243" s="371"/>
      <c r="AK243" s="372"/>
      <c r="AL243" s="235"/>
      <c r="AM243" s="213"/>
    </row>
    <row r="244" spans="1:39" ht="15" customHeight="1">
      <c r="A244" s="145"/>
      <c r="B244" s="364" t="s">
        <v>2111</v>
      </c>
      <c r="C244" s="365"/>
      <c r="D244" s="365"/>
      <c r="E244" s="365"/>
      <c r="F244" s="365"/>
      <c r="G244" s="365"/>
      <c r="H244" s="365"/>
      <c r="I244" s="365"/>
      <c r="J244" s="365"/>
      <c r="K244" s="365"/>
      <c r="L244" s="365"/>
      <c r="M244" s="365"/>
      <c r="N244" s="365"/>
      <c r="O244" s="365"/>
      <c r="P244" s="365"/>
      <c r="Q244" s="365"/>
      <c r="R244" s="365"/>
      <c r="S244" s="365"/>
      <c r="T244" s="365"/>
      <c r="U244" s="365"/>
      <c r="V244" s="365"/>
      <c r="W244" s="365"/>
      <c r="X244" s="365"/>
      <c r="Y244" s="365"/>
      <c r="Z244" s="365"/>
      <c r="AA244" s="365"/>
      <c r="AB244" s="365"/>
      <c r="AC244" s="365"/>
      <c r="AD244" s="365"/>
      <c r="AE244" s="365"/>
      <c r="AF244" s="365"/>
      <c r="AG244" s="365"/>
      <c r="AH244" s="370" t="s">
        <v>2172</v>
      </c>
      <c r="AI244" s="371"/>
      <c r="AJ244" s="371"/>
      <c r="AK244" s="372"/>
      <c r="AL244" s="235"/>
      <c r="AM244" s="213"/>
    </row>
    <row r="245" spans="1:39" ht="15" customHeight="1">
      <c r="A245" s="145"/>
      <c r="B245" s="364" t="s">
        <v>2112</v>
      </c>
      <c r="C245" s="365"/>
      <c r="D245" s="365"/>
      <c r="E245" s="365"/>
      <c r="F245" s="365"/>
      <c r="G245" s="365"/>
      <c r="H245" s="365"/>
      <c r="I245" s="365"/>
      <c r="J245" s="365"/>
      <c r="K245" s="365"/>
      <c r="L245" s="365"/>
      <c r="M245" s="365"/>
      <c r="N245" s="365"/>
      <c r="O245" s="365"/>
      <c r="P245" s="365"/>
      <c r="Q245" s="365"/>
      <c r="R245" s="365"/>
      <c r="S245" s="365"/>
      <c r="T245" s="365"/>
      <c r="U245" s="365"/>
      <c r="V245" s="365"/>
      <c r="W245" s="365"/>
      <c r="X245" s="365"/>
      <c r="Y245" s="365"/>
      <c r="Z245" s="365"/>
      <c r="AA245" s="365"/>
      <c r="AB245" s="365"/>
      <c r="AC245" s="365"/>
      <c r="AD245" s="365"/>
      <c r="AE245" s="365"/>
      <c r="AF245" s="365"/>
      <c r="AG245" s="365"/>
      <c r="AH245" s="370" t="s">
        <v>2173</v>
      </c>
      <c r="AI245" s="371"/>
      <c r="AJ245" s="371"/>
      <c r="AK245" s="372"/>
      <c r="AL245" s="235"/>
      <c r="AM245" s="213"/>
    </row>
    <row r="246" spans="1:39" ht="15" customHeight="1">
      <c r="A246" s="145"/>
      <c r="B246" s="364" t="s">
        <v>2113</v>
      </c>
      <c r="C246" s="365"/>
      <c r="D246" s="365"/>
      <c r="E246" s="365"/>
      <c r="F246" s="365"/>
      <c r="G246" s="365"/>
      <c r="H246" s="365"/>
      <c r="I246" s="365"/>
      <c r="J246" s="365"/>
      <c r="K246" s="365"/>
      <c r="L246" s="365"/>
      <c r="M246" s="365"/>
      <c r="N246" s="365"/>
      <c r="O246" s="365"/>
      <c r="P246" s="365"/>
      <c r="Q246" s="365"/>
      <c r="R246" s="365"/>
      <c r="S246" s="365"/>
      <c r="T246" s="365"/>
      <c r="U246" s="365"/>
      <c r="V246" s="365"/>
      <c r="W246" s="365"/>
      <c r="X246" s="365"/>
      <c r="Y246" s="365"/>
      <c r="Z246" s="365"/>
      <c r="AA246" s="365"/>
      <c r="AB246" s="365"/>
      <c r="AC246" s="365"/>
      <c r="AD246" s="365"/>
      <c r="AE246" s="365"/>
      <c r="AF246" s="365"/>
      <c r="AG246" s="365"/>
      <c r="AH246" s="370" t="s">
        <v>2174</v>
      </c>
      <c r="AI246" s="371"/>
      <c r="AJ246" s="371"/>
      <c r="AK246" s="372"/>
      <c r="AL246" s="235"/>
      <c r="AM246" s="213"/>
    </row>
    <row r="247" spans="1:39" ht="15" customHeight="1">
      <c r="A247" s="145"/>
      <c r="B247" s="364" t="s">
        <v>2278</v>
      </c>
      <c r="C247" s="365"/>
      <c r="D247" s="365"/>
      <c r="E247" s="365"/>
      <c r="F247" s="365"/>
      <c r="G247" s="365"/>
      <c r="H247" s="365"/>
      <c r="I247" s="365"/>
      <c r="J247" s="365"/>
      <c r="K247" s="365"/>
      <c r="L247" s="365"/>
      <c r="M247" s="365"/>
      <c r="N247" s="365"/>
      <c r="O247" s="365"/>
      <c r="P247" s="365"/>
      <c r="Q247" s="365"/>
      <c r="R247" s="365"/>
      <c r="S247" s="365"/>
      <c r="T247" s="365"/>
      <c r="U247" s="365"/>
      <c r="V247" s="365"/>
      <c r="W247" s="365"/>
      <c r="X247" s="365"/>
      <c r="Y247" s="365"/>
      <c r="Z247" s="365"/>
      <c r="AA247" s="365"/>
      <c r="AB247" s="365"/>
      <c r="AC247" s="365"/>
      <c r="AD247" s="365"/>
      <c r="AE247" s="365"/>
      <c r="AF247" s="365"/>
      <c r="AG247" s="365"/>
      <c r="AH247" s="370" t="s">
        <v>2175</v>
      </c>
      <c r="AI247" s="371"/>
      <c r="AJ247" s="371"/>
      <c r="AK247" s="372"/>
      <c r="AL247" s="235"/>
      <c r="AM247" s="213"/>
    </row>
    <row r="248" spans="1:39" ht="15" customHeight="1">
      <c r="A248" s="145"/>
      <c r="B248" s="364" t="s">
        <v>2279</v>
      </c>
      <c r="C248" s="365"/>
      <c r="D248" s="365"/>
      <c r="E248" s="365"/>
      <c r="F248" s="365"/>
      <c r="G248" s="365"/>
      <c r="H248" s="365"/>
      <c r="I248" s="365"/>
      <c r="J248" s="365"/>
      <c r="K248" s="365"/>
      <c r="L248" s="365"/>
      <c r="M248" s="365"/>
      <c r="N248" s="365"/>
      <c r="O248" s="365"/>
      <c r="P248" s="365"/>
      <c r="Q248" s="365"/>
      <c r="R248" s="365"/>
      <c r="S248" s="365"/>
      <c r="T248" s="365"/>
      <c r="U248" s="365"/>
      <c r="V248" s="365"/>
      <c r="W248" s="365"/>
      <c r="X248" s="365"/>
      <c r="Y248" s="365"/>
      <c r="Z248" s="365"/>
      <c r="AA248" s="365"/>
      <c r="AB248" s="365"/>
      <c r="AC248" s="365"/>
      <c r="AD248" s="365"/>
      <c r="AE248" s="365"/>
      <c r="AF248" s="365"/>
      <c r="AG248" s="365"/>
      <c r="AH248" s="370" t="s">
        <v>2179</v>
      </c>
      <c r="AI248" s="371"/>
      <c r="AJ248" s="371"/>
      <c r="AK248" s="372"/>
      <c r="AL248" s="235"/>
      <c r="AM248" s="213"/>
    </row>
    <row r="249" spans="1:39" ht="27.65" customHeight="1">
      <c r="A249" s="145"/>
      <c r="B249" s="364" t="s">
        <v>2280</v>
      </c>
      <c r="C249" s="365"/>
      <c r="D249" s="365"/>
      <c r="E249" s="365"/>
      <c r="F249" s="365"/>
      <c r="G249" s="365"/>
      <c r="H249" s="365"/>
      <c r="I249" s="365"/>
      <c r="J249" s="365"/>
      <c r="K249" s="365"/>
      <c r="L249" s="365"/>
      <c r="M249" s="365"/>
      <c r="N249" s="365"/>
      <c r="O249" s="365"/>
      <c r="P249" s="365"/>
      <c r="Q249" s="365"/>
      <c r="R249" s="365"/>
      <c r="S249" s="365"/>
      <c r="T249" s="365"/>
      <c r="U249" s="365"/>
      <c r="V249" s="365"/>
      <c r="W249" s="365"/>
      <c r="X249" s="365"/>
      <c r="Y249" s="365"/>
      <c r="Z249" s="365"/>
      <c r="AA249" s="365"/>
      <c r="AB249" s="365"/>
      <c r="AC249" s="365"/>
      <c r="AD249" s="365"/>
      <c r="AE249" s="365"/>
      <c r="AF249" s="365"/>
      <c r="AG249" s="365"/>
      <c r="AH249" s="452" t="s">
        <v>2178</v>
      </c>
      <c r="AI249" s="453"/>
      <c r="AJ249" s="453"/>
      <c r="AK249" s="454"/>
      <c r="AL249" s="236"/>
      <c r="AM249" s="213"/>
    </row>
    <row r="250" spans="1:39" ht="15" customHeight="1">
      <c r="A250" s="145"/>
      <c r="B250" s="364" t="s">
        <v>2281</v>
      </c>
      <c r="C250" s="365"/>
      <c r="D250" s="365"/>
      <c r="E250" s="365"/>
      <c r="F250" s="365"/>
      <c r="G250" s="365"/>
      <c r="H250" s="365"/>
      <c r="I250" s="365"/>
      <c r="J250" s="365"/>
      <c r="K250" s="365"/>
      <c r="L250" s="365"/>
      <c r="M250" s="365"/>
      <c r="N250" s="365"/>
      <c r="O250" s="365"/>
      <c r="P250" s="365"/>
      <c r="Q250" s="365"/>
      <c r="R250" s="365"/>
      <c r="S250" s="365"/>
      <c r="T250" s="365"/>
      <c r="U250" s="365"/>
      <c r="V250" s="365"/>
      <c r="W250" s="365"/>
      <c r="X250" s="365"/>
      <c r="Y250" s="365"/>
      <c r="Z250" s="365"/>
      <c r="AA250" s="365"/>
      <c r="AB250" s="365"/>
      <c r="AC250" s="365"/>
      <c r="AD250" s="365"/>
      <c r="AE250" s="365"/>
      <c r="AF250" s="365"/>
      <c r="AG250" s="365"/>
      <c r="AH250" s="452" t="s">
        <v>2177</v>
      </c>
      <c r="AI250" s="453"/>
      <c r="AJ250" s="453"/>
      <c r="AK250" s="454"/>
      <c r="AL250" s="236"/>
      <c r="AM250" s="213"/>
    </row>
    <row r="251" spans="1:39" ht="15" customHeight="1">
      <c r="A251" s="145"/>
      <c r="B251" s="364" t="s">
        <v>2114</v>
      </c>
      <c r="C251" s="365"/>
      <c r="D251" s="365"/>
      <c r="E251" s="365"/>
      <c r="F251" s="365"/>
      <c r="G251" s="365"/>
      <c r="H251" s="365"/>
      <c r="I251" s="365"/>
      <c r="J251" s="365"/>
      <c r="K251" s="365"/>
      <c r="L251" s="365"/>
      <c r="M251" s="365"/>
      <c r="N251" s="365"/>
      <c r="O251" s="365"/>
      <c r="P251" s="365"/>
      <c r="Q251" s="365"/>
      <c r="R251" s="365"/>
      <c r="S251" s="365"/>
      <c r="T251" s="365"/>
      <c r="U251" s="365"/>
      <c r="V251" s="365"/>
      <c r="W251" s="365"/>
      <c r="X251" s="365"/>
      <c r="Y251" s="365"/>
      <c r="Z251" s="365"/>
      <c r="AA251" s="365"/>
      <c r="AB251" s="365"/>
      <c r="AC251" s="365"/>
      <c r="AD251" s="365"/>
      <c r="AE251" s="365"/>
      <c r="AF251" s="365"/>
      <c r="AG251" s="365"/>
      <c r="AH251" s="370" t="s">
        <v>2180</v>
      </c>
      <c r="AI251" s="371"/>
      <c r="AJ251" s="371"/>
      <c r="AK251" s="372"/>
      <c r="AL251" s="235"/>
      <c r="AM251" s="213"/>
    </row>
    <row r="252" spans="1:39" ht="15" customHeight="1">
      <c r="A252" s="145"/>
      <c r="B252" s="364" t="s">
        <v>2115</v>
      </c>
      <c r="C252" s="365"/>
      <c r="D252" s="365"/>
      <c r="E252" s="365"/>
      <c r="F252" s="365"/>
      <c r="G252" s="365"/>
      <c r="H252" s="365"/>
      <c r="I252" s="365"/>
      <c r="J252" s="365"/>
      <c r="K252" s="365"/>
      <c r="L252" s="365"/>
      <c r="M252" s="365"/>
      <c r="N252" s="365"/>
      <c r="O252" s="365"/>
      <c r="P252" s="365"/>
      <c r="Q252" s="365"/>
      <c r="R252" s="365"/>
      <c r="S252" s="365"/>
      <c r="T252" s="365"/>
      <c r="U252" s="365"/>
      <c r="V252" s="365"/>
      <c r="W252" s="365"/>
      <c r="X252" s="365"/>
      <c r="Y252" s="365"/>
      <c r="Z252" s="365"/>
      <c r="AA252" s="365"/>
      <c r="AB252" s="365"/>
      <c r="AC252" s="365"/>
      <c r="AD252" s="365"/>
      <c r="AE252" s="365"/>
      <c r="AF252" s="365"/>
      <c r="AG252" s="365"/>
      <c r="AH252" s="370" t="s">
        <v>2181</v>
      </c>
      <c r="AI252" s="371"/>
      <c r="AJ252" s="371"/>
      <c r="AK252" s="372"/>
      <c r="AL252" s="235"/>
      <c r="AM252" s="213"/>
    </row>
    <row r="253" spans="1:39" ht="15" customHeight="1">
      <c r="A253" s="145"/>
      <c r="B253" s="364" t="s">
        <v>2182</v>
      </c>
      <c r="C253" s="365"/>
      <c r="D253" s="365"/>
      <c r="E253" s="365"/>
      <c r="F253" s="365"/>
      <c r="G253" s="365"/>
      <c r="H253" s="365"/>
      <c r="I253" s="365"/>
      <c r="J253" s="365"/>
      <c r="K253" s="365"/>
      <c r="L253" s="365"/>
      <c r="M253" s="365"/>
      <c r="N253" s="365"/>
      <c r="O253" s="365"/>
      <c r="P253" s="365"/>
      <c r="Q253" s="365"/>
      <c r="R253" s="365"/>
      <c r="S253" s="365"/>
      <c r="T253" s="365"/>
      <c r="U253" s="365"/>
      <c r="V253" s="365"/>
      <c r="W253" s="365"/>
      <c r="X253" s="365"/>
      <c r="Y253" s="365"/>
      <c r="Z253" s="365"/>
      <c r="AA253" s="365"/>
      <c r="AB253" s="365"/>
      <c r="AC253" s="365"/>
      <c r="AD253" s="365"/>
      <c r="AE253" s="365"/>
      <c r="AF253" s="365"/>
      <c r="AG253" s="365"/>
      <c r="AH253" s="370" t="s">
        <v>2183</v>
      </c>
      <c r="AI253" s="371"/>
      <c r="AJ253" s="371"/>
      <c r="AK253" s="372"/>
      <c r="AL253" s="235"/>
      <c r="AM253" s="213"/>
    </row>
    <row r="254" spans="1:39" ht="15" customHeight="1">
      <c r="A254" s="145"/>
      <c r="B254" s="364" t="s">
        <v>2116</v>
      </c>
      <c r="C254" s="365"/>
      <c r="D254" s="365"/>
      <c r="E254" s="365"/>
      <c r="F254" s="365"/>
      <c r="G254" s="365"/>
      <c r="H254" s="365"/>
      <c r="I254" s="365"/>
      <c r="J254" s="365"/>
      <c r="K254" s="365"/>
      <c r="L254" s="365"/>
      <c r="M254" s="365"/>
      <c r="N254" s="365"/>
      <c r="O254" s="365"/>
      <c r="P254" s="365"/>
      <c r="Q254" s="365"/>
      <c r="R254" s="365"/>
      <c r="S254" s="365"/>
      <c r="T254" s="365"/>
      <c r="U254" s="365"/>
      <c r="V254" s="365"/>
      <c r="W254" s="365"/>
      <c r="X254" s="365"/>
      <c r="Y254" s="365"/>
      <c r="Z254" s="365"/>
      <c r="AA254" s="365"/>
      <c r="AB254" s="365"/>
      <c r="AC254" s="365"/>
      <c r="AD254" s="365"/>
      <c r="AE254" s="365"/>
      <c r="AF254" s="365"/>
      <c r="AG254" s="451"/>
      <c r="AH254" s="370" t="s">
        <v>2184</v>
      </c>
      <c r="AI254" s="371"/>
      <c r="AJ254" s="371"/>
      <c r="AK254" s="372"/>
      <c r="AL254" s="235"/>
      <c r="AM254" s="213"/>
    </row>
    <row r="255" spans="1:39" ht="15" customHeight="1">
      <c r="A255" s="145"/>
      <c r="B255" s="364" t="s">
        <v>2117</v>
      </c>
      <c r="C255" s="365"/>
      <c r="D255" s="365"/>
      <c r="E255" s="365"/>
      <c r="F255" s="365"/>
      <c r="G255" s="365"/>
      <c r="H255" s="365"/>
      <c r="I255" s="365"/>
      <c r="J255" s="365"/>
      <c r="K255" s="365"/>
      <c r="L255" s="365"/>
      <c r="M255" s="365"/>
      <c r="N255" s="365"/>
      <c r="O255" s="365"/>
      <c r="P255" s="365"/>
      <c r="Q255" s="365"/>
      <c r="R255" s="365"/>
      <c r="S255" s="365"/>
      <c r="T255" s="365"/>
      <c r="U255" s="365"/>
      <c r="V255" s="365"/>
      <c r="W255" s="365"/>
      <c r="X255" s="365"/>
      <c r="Y255" s="365"/>
      <c r="Z255" s="365"/>
      <c r="AA255" s="365"/>
      <c r="AB255" s="365"/>
      <c r="AC255" s="365"/>
      <c r="AD255" s="365"/>
      <c r="AE255" s="365"/>
      <c r="AF255" s="365"/>
      <c r="AG255" s="451"/>
      <c r="AH255" s="370" t="s">
        <v>2185</v>
      </c>
      <c r="AI255" s="371"/>
      <c r="AJ255" s="371"/>
      <c r="AK255" s="372"/>
      <c r="AL255" s="235"/>
      <c r="AM255" s="213"/>
    </row>
    <row r="256" spans="1:39" ht="15" customHeight="1">
      <c r="A256" s="145"/>
      <c r="B256" s="364" t="s">
        <v>2118</v>
      </c>
      <c r="C256" s="365"/>
      <c r="D256" s="365"/>
      <c r="E256" s="365"/>
      <c r="F256" s="365"/>
      <c r="G256" s="365"/>
      <c r="H256" s="365"/>
      <c r="I256" s="365"/>
      <c r="J256" s="365"/>
      <c r="K256" s="365"/>
      <c r="L256" s="365"/>
      <c r="M256" s="365"/>
      <c r="N256" s="365"/>
      <c r="O256" s="365"/>
      <c r="P256" s="365"/>
      <c r="Q256" s="365"/>
      <c r="R256" s="365"/>
      <c r="S256" s="365"/>
      <c r="T256" s="365"/>
      <c r="U256" s="365"/>
      <c r="V256" s="365"/>
      <c r="W256" s="365"/>
      <c r="X256" s="365"/>
      <c r="Y256" s="365"/>
      <c r="Z256" s="365"/>
      <c r="AA256" s="365"/>
      <c r="AB256" s="365"/>
      <c r="AC256" s="365"/>
      <c r="AD256" s="365"/>
      <c r="AE256" s="365"/>
      <c r="AF256" s="365"/>
      <c r="AG256" s="451"/>
      <c r="AH256" s="370" t="s">
        <v>2186</v>
      </c>
      <c r="AI256" s="371"/>
      <c r="AJ256" s="371"/>
      <c r="AK256" s="372"/>
      <c r="AL256" s="235"/>
      <c r="AM256" s="213"/>
    </row>
    <row r="257" spans="1:39" ht="15" customHeight="1">
      <c r="A257" s="145"/>
      <c r="B257" s="364" t="s">
        <v>2176</v>
      </c>
      <c r="C257" s="365"/>
      <c r="D257" s="365"/>
      <c r="E257" s="365"/>
      <c r="F257" s="365"/>
      <c r="G257" s="365"/>
      <c r="H257" s="365"/>
      <c r="I257" s="365"/>
      <c r="J257" s="365"/>
      <c r="K257" s="365"/>
      <c r="L257" s="365"/>
      <c r="M257" s="365"/>
      <c r="N257" s="365"/>
      <c r="O257" s="365"/>
      <c r="P257" s="365"/>
      <c r="Q257" s="365"/>
      <c r="R257" s="365"/>
      <c r="S257" s="365"/>
      <c r="T257" s="365"/>
      <c r="U257" s="365"/>
      <c r="V257" s="365"/>
      <c r="W257" s="365"/>
      <c r="X257" s="365"/>
      <c r="Y257" s="365"/>
      <c r="Z257" s="365"/>
      <c r="AA257" s="365"/>
      <c r="AB257" s="365"/>
      <c r="AC257" s="365"/>
      <c r="AD257" s="365"/>
      <c r="AE257" s="365"/>
      <c r="AF257" s="365"/>
      <c r="AG257" s="451"/>
      <c r="AH257" s="452" t="s">
        <v>2187</v>
      </c>
      <c r="AI257" s="453"/>
      <c r="AJ257" s="453"/>
      <c r="AK257" s="454"/>
      <c r="AL257" s="236"/>
      <c r="AM257" s="213"/>
    </row>
    <row r="258" spans="1:39" ht="15" customHeight="1">
      <c r="A258" s="145"/>
      <c r="B258" s="364" t="s">
        <v>2119</v>
      </c>
      <c r="C258" s="365"/>
      <c r="D258" s="365"/>
      <c r="E258" s="365"/>
      <c r="F258" s="365"/>
      <c r="G258" s="365"/>
      <c r="H258" s="365"/>
      <c r="I258" s="365"/>
      <c r="J258" s="365"/>
      <c r="K258" s="365"/>
      <c r="L258" s="365"/>
      <c r="M258" s="365"/>
      <c r="N258" s="365"/>
      <c r="O258" s="365"/>
      <c r="P258" s="365"/>
      <c r="Q258" s="365"/>
      <c r="R258" s="365"/>
      <c r="S258" s="365"/>
      <c r="T258" s="365"/>
      <c r="U258" s="365"/>
      <c r="V258" s="365"/>
      <c r="W258" s="365"/>
      <c r="X258" s="365"/>
      <c r="Y258" s="365"/>
      <c r="Z258" s="365"/>
      <c r="AA258" s="365"/>
      <c r="AB258" s="365"/>
      <c r="AC258" s="365"/>
      <c r="AD258" s="365"/>
      <c r="AE258" s="365"/>
      <c r="AF258" s="365"/>
      <c r="AG258" s="451"/>
      <c r="AH258" s="452" t="s">
        <v>2188</v>
      </c>
      <c r="AI258" s="453"/>
      <c r="AJ258" s="453"/>
      <c r="AK258" s="454"/>
      <c r="AL258" s="236"/>
      <c r="AM258" s="213"/>
    </row>
    <row r="259" spans="1:39" ht="15" customHeight="1">
      <c r="A259" s="145"/>
      <c r="B259" s="364" t="s">
        <v>2120</v>
      </c>
      <c r="C259" s="365"/>
      <c r="D259" s="365"/>
      <c r="E259" s="365"/>
      <c r="F259" s="365"/>
      <c r="G259" s="365"/>
      <c r="H259" s="365"/>
      <c r="I259" s="365"/>
      <c r="J259" s="365"/>
      <c r="K259" s="365"/>
      <c r="L259" s="365"/>
      <c r="M259" s="365"/>
      <c r="N259" s="365"/>
      <c r="O259" s="365"/>
      <c r="P259" s="365"/>
      <c r="Q259" s="365"/>
      <c r="R259" s="365"/>
      <c r="S259" s="365"/>
      <c r="T259" s="365"/>
      <c r="U259" s="365"/>
      <c r="V259" s="365"/>
      <c r="W259" s="365"/>
      <c r="X259" s="365"/>
      <c r="Y259" s="365"/>
      <c r="Z259" s="365"/>
      <c r="AA259" s="365"/>
      <c r="AB259" s="365"/>
      <c r="AC259" s="365"/>
      <c r="AD259" s="365"/>
      <c r="AE259" s="365"/>
      <c r="AF259" s="365"/>
      <c r="AG259" s="451"/>
      <c r="AH259" s="452" t="s">
        <v>2189</v>
      </c>
      <c r="AI259" s="453"/>
      <c r="AJ259" s="453"/>
      <c r="AK259" s="454"/>
      <c r="AL259" s="236"/>
      <c r="AM259" s="213"/>
    </row>
    <row r="260" spans="1:39" ht="15" customHeight="1">
      <c r="A260" s="145"/>
      <c r="B260" s="364" t="s">
        <v>2191</v>
      </c>
      <c r="C260" s="365"/>
      <c r="D260" s="365"/>
      <c r="E260" s="365"/>
      <c r="F260" s="365"/>
      <c r="G260" s="365"/>
      <c r="H260" s="365"/>
      <c r="I260" s="365"/>
      <c r="J260" s="365"/>
      <c r="K260" s="365"/>
      <c r="L260" s="365"/>
      <c r="M260" s="365"/>
      <c r="N260" s="365"/>
      <c r="O260" s="365"/>
      <c r="P260" s="365"/>
      <c r="Q260" s="365"/>
      <c r="R260" s="365"/>
      <c r="S260" s="365"/>
      <c r="T260" s="365"/>
      <c r="U260" s="365"/>
      <c r="V260" s="365"/>
      <c r="W260" s="365"/>
      <c r="X260" s="365"/>
      <c r="Y260" s="365"/>
      <c r="Z260" s="365"/>
      <c r="AA260" s="365"/>
      <c r="AB260" s="365"/>
      <c r="AC260" s="365"/>
      <c r="AD260" s="365"/>
      <c r="AE260" s="365"/>
      <c r="AF260" s="365"/>
      <c r="AG260" s="451"/>
      <c r="AH260" s="452" t="s">
        <v>2190</v>
      </c>
      <c r="AI260" s="453"/>
      <c r="AJ260" s="453"/>
      <c r="AK260" s="454"/>
      <c r="AL260" s="236"/>
      <c r="AM260" s="213"/>
    </row>
    <row r="261" spans="1:39" ht="15" customHeight="1">
      <c r="A261" s="145"/>
      <c r="B261" s="364" t="s">
        <v>2121</v>
      </c>
      <c r="C261" s="365"/>
      <c r="D261" s="365"/>
      <c r="E261" s="365"/>
      <c r="F261" s="365"/>
      <c r="G261" s="365"/>
      <c r="H261" s="365"/>
      <c r="I261" s="365"/>
      <c r="J261" s="365"/>
      <c r="K261" s="365"/>
      <c r="L261" s="365"/>
      <c r="M261" s="365"/>
      <c r="N261" s="365"/>
      <c r="O261" s="365"/>
      <c r="P261" s="365"/>
      <c r="Q261" s="365"/>
      <c r="R261" s="365"/>
      <c r="S261" s="365"/>
      <c r="T261" s="365"/>
      <c r="U261" s="365"/>
      <c r="V261" s="365"/>
      <c r="W261" s="365"/>
      <c r="X261" s="365"/>
      <c r="Y261" s="365"/>
      <c r="Z261" s="365"/>
      <c r="AA261" s="365"/>
      <c r="AB261" s="365"/>
      <c r="AC261" s="365"/>
      <c r="AD261" s="365"/>
      <c r="AE261" s="365"/>
      <c r="AF261" s="365"/>
      <c r="AG261" s="451"/>
      <c r="AH261" s="452" t="s">
        <v>2192</v>
      </c>
      <c r="AI261" s="453"/>
      <c r="AJ261" s="453"/>
      <c r="AK261" s="454"/>
      <c r="AL261" s="236"/>
      <c r="AM261" s="213"/>
    </row>
    <row r="262" spans="1:39" ht="15" customHeight="1">
      <c r="A262" s="145"/>
      <c r="B262" s="364" t="s">
        <v>2122</v>
      </c>
      <c r="C262" s="365"/>
      <c r="D262" s="365"/>
      <c r="E262" s="365"/>
      <c r="F262" s="365"/>
      <c r="G262" s="365"/>
      <c r="H262" s="365"/>
      <c r="I262" s="365"/>
      <c r="J262" s="365"/>
      <c r="K262" s="365"/>
      <c r="L262" s="365"/>
      <c r="M262" s="365"/>
      <c r="N262" s="365"/>
      <c r="O262" s="365"/>
      <c r="P262" s="365"/>
      <c r="Q262" s="365"/>
      <c r="R262" s="365"/>
      <c r="S262" s="365"/>
      <c r="T262" s="365"/>
      <c r="U262" s="365"/>
      <c r="V262" s="365"/>
      <c r="W262" s="365"/>
      <c r="X262" s="365"/>
      <c r="Y262" s="365"/>
      <c r="Z262" s="365"/>
      <c r="AA262" s="365"/>
      <c r="AB262" s="365"/>
      <c r="AC262" s="365"/>
      <c r="AD262" s="365"/>
      <c r="AE262" s="365"/>
      <c r="AF262" s="365"/>
      <c r="AG262" s="451"/>
      <c r="AH262" s="452" t="s">
        <v>2193</v>
      </c>
      <c r="AI262" s="453"/>
      <c r="AJ262" s="453"/>
      <c r="AK262" s="454"/>
      <c r="AL262" s="236"/>
      <c r="AM262" s="213"/>
    </row>
    <row r="263" spans="1:39" ht="15" customHeight="1">
      <c r="A263" s="145"/>
      <c r="B263" s="364" t="s">
        <v>2123</v>
      </c>
      <c r="C263" s="365"/>
      <c r="D263" s="365"/>
      <c r="E263" s="365"/>
      <c r="F263" s="365"/>
      <c r="G263" s="365"/>
      <c r="H263" s="365"/>
      <c r="I263" s="365"/>
      <c r="J263" s="365"/>
      <c r="K263" s="365"/>
      <c r="L263" s="365"/>
      <c r="M263" s="365"/>
      <c r="N263" s="365"/>
      <c r="O263" s="365"/>
      <c r="P263" s="365"/>
      <c r="Q263" s="365"/>
      <c r="R263" s="365"/>
      <c r="S263" s="365"/>
      <c r="T263" s="365"/>
      <c r="U263" s="365"/>
      <c r="V263" s="365"/>
      <c r="W263" s="365"/>
      <c r="X263" s="365"/>
      <c r="Y263" s="365"/>
      <c r="Z263" s="365"/>
      <c r="AA263" s="365"/>
      <c r="AB263" s="365"/>
      <c r="AC263" s="365"/>
      <c r="AD263" s="365"/>
      <c r="AE263" s="365"/>
      <c r="AF263" s="365"/>
      <c r="AG263" s="451"/>
      <c r="AH263" s="452" t="s">
        <v>2194</v>
      </c>
      <c r="AI263" s="453"/>
      <c r="AJ263" s="453"/>
      <c r="AK263" s="454"/>
      <c r="AL263" s="236"/>
      <c r="AM263" s="213"/>
    </row>
    <row r="264" spans="1:39" ht="15" customHeight="1">
      <c r="A264" s="145"/>
      <c r="B264" s="364" t="s">
        <v>2124</v>
      </c>
      <c r="C264" s="365"/>
      <c r="D264" s="365"/>
      <c r="E264" s="365"/>
      <c r="F264" s="365"/>
      <c r="G264" s="365"/>
      <c r="H264" s="365"/>
      <c r="I264" s="365"/>
      <c r="J264" s="365"/>
      <c r="K264" s="365"/>
      <c r="L264" s="365"/>
      <c r="M264" s="365"/>
      <c r="N264" s="365"/>
      <c r="O264" s="365"/>
      <c r="P264" s="365"/>
      <c r="Q264" s="365"/>
      <c r="R264" s="365"/>
      <c r="S264" s="365"/>
      <c r="T264" s="365"/>
      <c r="U264" s="365"/>
      <c r="V264" s="365"/>
      <c r="W264" s="365"/>
      <c r="X264" s="365"/>
      <c r="Y264" s="365"/>
      <c r="Z264" s="365"/>
      <c r="AA264" s="365"/>
      <c r="AB264" s="365"/>
      <c r="AC264" s="365"/>
      <c r="AD264" s="365"/>
      <c r="AE264" s="365"/>
      <c r="AF264" s="365"/>
      <c r="AG264" s="451"/>
      <c r="AH264" s="452" t="s">
        <v>2195</v>
      </c>
      <c r="AI264" s="453"/>
      <c r="AJ264" s="453"/>
      <c r="AK264" s="454"/>
      <c r="AL264" s="236"/>
      <c r="AM264" s="213"/>
    </row>
    <row r="265" spans="1:39" ht="15" customHeight="1">
      <c r="A265" s="145"/>
      <c r="B265" s="364" t="s">
        <v>2125</v>
      </c>
      <c r="C265" s="365"/>
      <c r="D265" s="365"/>
      <c r="E265" s="365"/>
      <c r="F265" s="365"/>
      <c r="G265" s="365"/>
      <c r="H265" s="365"/>
      <c r="I265" s="365"/>
      <c r="J265" s="365"/>
      <c r="K265" s="365"/>
      <c r="L265" s="365"/>
      <c r="M265" s="365"/>
      <c r="N265" s="365"/>
      <c r="O265" s="365"/>
      <c r="P265" s="365"/>
      <c r="Q265" s="365"/>
      <c r="R265" s="365"/>
      <c r="S265" s="365"/>
      <c r="T265" s="365"/>
      <c r="U265" s="365"/>
      <c r="V265" s="365"/>
      <c r="W265" s="365"/>
      <c r="X265" s="365"/>
      <c r="Y265" s="365"/>
      <c r="Z265" s="365"/>
      <c r="AA265" s="365"/>
      <c r="AB265" s="365"/>
      <c r="AC265" s="365"/>
      <c r="AD265" s="365"/>
      <c r="AE265" s="365"/>
      <c r="AF265" s="365"/>
      <c r="AG265" s="451"/>
      <c r="AH265" s="452" t="s">
        <v>2196</v>
      </c>
      <c r="AI265" s="453"/>
      <c r="AJ265" s="453"/>
      <c r="AK265" s="454"/>
      <c r="AL265" s="236"/>
      <c r="AM265" s="213"/>
    </row>
    <row r="266" spans="1:39" ht="15" customHeight="1">
      <c r="A266" s="145"/>
      <c r="B266" s="364" t="s">
        <v>2126</v>
      </c>
      <c r="C266" s="365"/>
      <c r="D266" s="365"/>
      <c r="E266" s="365"/>
      <c r="F266" s="365"/>
      <c r="G266" s="365"/>
      <c r="H266" s="365"/>
      <c r="I266" s="365"/>
      <c r="J266" s="365"/>
      <c r="K266" s="365"/>
      <c r="L266" s="365"/>
      <c r="M266" s="365"/>
      <c r="N266" s="365"/>
      <c r="O266" s="365"/>
      <c r="P266" s="365"/>
      <c r="Q266" s="365"/>
      <c r="R266" s="365"/>
      <c r="S266" s="365"/>
      <c r="T266" s="365"/>
      <c r="U266" s="365"/>
      <c r="V266" s="365"/>
      <c r="W266" s="365"/>
      <c r="X266" s="365"/>
      <c r="Y266" s="365"/>
      <c r="Z266" s="365"/>
      <c r="AA266" s="365"/>
      <c r="AB266" s="365"/>
      <c r="AC266" s="365"/>
      <c r="AD266" s="365"/>
      <c r="AE266" s="365"/>
      <c r="AF266" s="365"/>
      <c r="AG266" s="451"/>
      <c r="AH266" s="452" t="s">
        <v>2197</v>
      </c>
      <c r="AI266" s="453"/>
      <c r="AJ266" s="453"/>
      <c r="AK266" s="454"/>
      <c r="AL266" s="236"/>
      <c r="AM266" s="213"/>
    </row>
    <row r="267" spans="1:39" ht="30" customHeight="1">
      <c r="A267" s="145"/>
      <c r="B267" s="364" t="s">
        <v>2127</v>
      </c>
      <c r="C267" s="365"/>
      <c r="D267" s="365"/>
      <c r="E267" s="365"/>
      <c r="F267" s="365"/>
      <c r="G267" s="365"/>
      <c r="H267" s="365"/>
      <c r="I267" s="365"/>
      <c r="J267" s="365"/>
      <c r="K267" s="365"/>
      <c r="L267" s="365"/>
      <c r="M267" s="365"/>
      <c r="N267" s="365"/>
      <c r="O267" s="365"/>
      <c r="P267" s="365"/>
      <c r="Q267" s="365"/>
      <c r="R267" s="365"/>
      <c r="S267" s="365"/>
      <c r="T267" s="365"/>
      <c r="U267" s="365"/>
      <c r="V267" s="365"/>
      <c r="W267" s="365"/>
      <c r="X267" s="365"/>
      <c r="Y267" s="365"/>
      <c r="Z267" s="365"/>
      <c r="AA267" s="365"/>
      <c r="AB267" s="365"/>
      <c r="AC267" s="365"/>
      <c r="AD267" s="365"/>
      <c r="AE267" s="365"/>
      <c r="AF267" s="365"/>
      <c r="AG267" s="451"/>
      <c r="AH267" s="452" t="s">
        <v>2198</v>
      </c>
      <c r="AI267" s="453"/>
      <c r="AJ267" s="453"/>
      <c r="AK267" s="454"/>
      <c r="AL267" s="236"/>
      <c r="AM267" s="213"/>
    </row>
    <row r="268" spans="1:39" ht="15" customHeight="1">
      <c r="A268" s="145"/>
      <c r="B268" s="364" t="s">
        <v>2128</v>
      </c>
      <c r="C268" s="365"/>
      <c r="D268" s="365"/>
      <c r="E268" s="365"/>
      <c r="F268" s="365"/>
      <c r="G268" s="365"/>
      <c r="H268" s="365"/>
      <c r="I268" s="365"/>
      <c r="J268" s="365"/>
      <c r="K268" s="365"/>
      <c r="L268" s="365"/>
      <c r="M268" s="365"/>
      <c r="N268" s="365"/>
      <c r="O268" s="365"/>
      <c r="P268" s="365"/>
      <c r="Q268" s="365"/>
      <c r="R268" s="365"/>
      <c r="S268" s="365"/>
      <c r="T268" s="365"/>
      <c r="U268" s="365"/>
      <c r="V268" s="365"/>
      <c r="W268" s="365"/>
      <c r="X268" s="365"/>
      <c r="Y268" s="365"/>
      <c r="Z268" s="365"/>
      <c r="AA268" s="365"/>
      <c r="AB268" s="365"/>
      <c r="AC268" s="365"/>
      <c r="AD268" s="365"/>
      <c r="AE268" s="365"/>
      <c r="AF268" s="365"/>
      <c r="AG268" s="451"/>
      <c r="AH268" s="452" t="s">
        <v>2199</v>
      </c>
      <c r="AI268" s="453"/>
      <c r="AJ268" s="453"/>
      <c r="AK268" s="454"/>
      <c r="AL268" s="236"/>
      <c r="AM268" s="213"/>
    </row>
    <row r="269" spans="1:39" ht="15" customHeight="1">
      <c r="A269" s="145"/>
      <c r="B269" s="364" t="s">
        <v>2129</v>
      </c>
      <c r="C269" s="365"/>
      <c r="D269" s="365"/>
      <c r="E269" s="365"/>
      <c r="F269" s="365"/>
      <c r="G269" s="365"/>
      <c r="H269" s="365"/>
      <c r="I269" s="365"/>
      <c r="J269" s="365"/>
      <c r="K269" s="365"/>
      <c r="L269" s="365"/>
      <c r="M269" s="365"/>
      <c r="N269" s="365"/>
      <c r="O269" s="365"/>
      <c r="P269" s="365"/>
      <c r="Q269" s="365"/>
      <c r="R269" s="365"/>
      <c r="S269" s="365"/>
      <c r="T269" s="365"/>
      <c r="U269" s="365"/>
      <c r="V269" s="365"/>
      <c r="W269" s="365"/>
      <c r="X269" s="365"/>
      <c r="Y269" s="365"/>
      <c r="Z269" s="365"/>
      <c r="AA269" s="365"/>
      <c r="AB269" s="365"/>
      <c r="AC269" s="365"/>
      <c r="AD269" s="365"/>
      <c r="AE269" s="365"/>
      <c r="AF269" s="365"/>
      <c r="AG269" s="451"/>
      <c r="AH269" s="452" t="s">
        <v>2200</v>
      </c>
      <c r="AI269" s="453"/>
      <c r="AJ269" s="453"/>
      <c r="AK269" s="454"/>
      <c r="AL269" s="236"/>
      <c r="AM269" s="213"/>
    </row>
    <row r="270" spans="1:39" ht="15" customHeight="1">
      <c r="A270" s="145"/>
      <c r="B270" s="364" t="s">
        <v>2130</v>
      </c>
      <c r="C270" s="365"/>
      <c r="D270" s="365"/>
      <c r="E270" s="365"/>
      <c r="F270" s="365"/>
      <c r="G270" s="365"/>
      <c r="H270" s="365"/>
      <c r="I270" s="365"/>
      <c r="J270" s="365"/>
      <c r="K270" s="365"/>
      <c r="L270" s="365"/>
      <c r="M270" s="365"/>
      <c r="N270" s="365"/>
      <c r="O270" s="365"/>
      <c r="P270" s="365"/>
      <c r="Q270" s="365"/>
      <c r="R270" s="365"/>
      <c r="S270" s="365"/>
      <c r="T270" s="365"/>
      <c r="U270" s="365"/>
      <c r="V270" s="365"/>
      <c r="W270" s="365"/>
      <c r="X270" s="365"/>
      <c r="Y270" s="365"/>
      <c r="Z270" s="365"/>
      <c r="AA270" s="365"/>
      <c r="AB270" s="365"/>
      <c r="AC270" s="365"/>
      <c r="AD270" s="365"/>
      <c r="AE270" s="365"/>
      <c r="AF270" s="365"/>
      <c r="AG270" s="451"/>
      <c r="AH270" s="452" t="s">
        <v>2201</v>
      </c>
      <c r="AI270" s="453"/>
      <c r="AJ270" s="453"/>
      <c r="AK270" s="454"/>
      <c r="AL270" s="236"/>
      <c r="AM270" s="213"/>
    </row>
    <row r="271" spans="1:39" ht="15" customHeight="1">
      <c r="A271" s="145"/>
      <c r="B271" s="364" t="s">
        <v>2131</v>
      </c>
      <c r="C271" s="365"/>
      <c r="D271" s="365"/>
      <c r="E271" s="365"/>
      <c r="F271" s="365"/>
      <c r="G271" s="365"/>
      <c r="H271" s="365"/>
      <c r="I271" s="365"/>
      <c r="J271" s="365"/>
      <c r="K271" s="365"/>
      <c r="L271" s="365"/>
      <c r="M271" s="365"/>
      <c r="N271" s="365"/>
      <c r="O271" s="365"/>
      <c r="P271" s="365"/>
      <c r="Q271" s="365"/>
      <c r="R271" s="365"/>
      <c r="S271" s="365"/>
      <c r="T271" s="365"/>
      <c r="U271" s="365"/>
      <c r="V271" s="365"/>
      <c r="W271" s="365"/>
      <c r="X271" s="365"/>
      <c r="Y271" s="365"/>
      <c r="Z271" s="365"/>
      <c r="AA271" s="365"/>
      <c r="AB271" s="365"/>
      <c r="AC271" s="365"/>
      <c r="AD271" s="365"/>
      <c r="AE271" s="365"/>
      <c r="AF271" s="365"/>
      <c r="AG271" s="451"/>
      <c r="AH271" s="452" t="s">
        <v>2202</v>
      </c>
      <c r="AI271" s="453"/>
      <c r="AJ271" s="453"/>
      <c r="AK271" s="454"/>
      <c r="AL271" s="236"/>
      <c r="AM271" s="213"/>
    </row>
    <row r="272" spans="1:39" ht="15" customHeight="1">
      <c r="A272" s="145"/>
      <c r="B272" s="364" t="s">
        <v>2132</v>
      </c>
      <c r="C272" s="365"/>
      <c r="D272" s="365"/>
      <c r="E272" s="365"/>
      <c r="F272" s="365"/>
      <c r="G272" s="365"/>
      <c r="H272" s="365"/>
      <c r="I272" s="365"/>
      <c r="J272" s="365"/>
      <c r="K272" s="365"/>
      <c r="L272" s="365"/>
      <c r="M272" s="365"/>
      <c r="N272" s="365"/>
      <c r="O272" s="365"/>
      <c r="P272" s="365"/>
      <c r="Q272" s="365"/>
      <c r="R272" s="365"/>
      <c r="S272" s="365"/>
      <c r="T272" s="365"/>
      <c r="U272" s="365"/>
      <c r="V272" s="365"/>
      <c r="W272" s="365"/>
      <c r="X272" s="365"/>
      <c r="Y272" s="365"/>
      <c r="Z272" s="365"/>
      <c r="AA272" s="365"/>
      <c r="AB272" s="365"/>
      <c r="AC272" s="365"/>
      <c r="AD272" s="365"/>
      <c r="AE272" s="365"/>
      <c r="AF272" s="365"/>
      <c r="AG272" s="451"/>
      <c r="AH272" s="452" t="s">
        <v>2203</v>
      </c>
      <c r="AI272" s="453"/>
      <c r="AJ272" s="453"/>
      <c r="AK272" s="454"/>
      <c r="AL272" s="236"/>
      <c r="AM272" s="213"/>
    </row>
    <row r="273" spans="1:39" ht="45" customHeight="1">
      <c r="A273" s="145"/>
      <c r="B273" s="364" t="s">
        <v>2310</v>
      </c>
      <c r="C273" s="365"/>
      <c r="D273" s="365"/>
      <c r="E273" s="365"/>
      <c r="F273" s="365"/>
      <c r="G273" s="365"/>
      <c r="H273" s="365"/>
      <c r="I273" s="365"/>
      <c r="J273" s="365"/>
      <c r="K273" s="365"/>
      <c r="L273" s="365"/>
      <c r="M273" s="365"/>
      <c r="N273" s="365"/>
      <c r="O273" s="365"/>
      <c r="P273" s="365"/>
      <c r="Q273" s="365"/>
      <c r="R273" s="365"/>
      <c r="S273" s="365"/>
      <c r="T273" s="365"/>
      <c r="U273" s="365"/>
      <c r="V273" s="365"/>
      <c r="W273" s="365"/>
      <c r="X273" s="365"/>
      <c r="Y273" s="365"/>
      <c r="Z273" s="365"/>
      <c r="AA273" s="365"/>
      <c r="AB273" s="365"/>
      <c r="AC273" s="365"/>
      <c r="AD273" s="365"/>
      <c r="AE273" s="365"/>
      <c r="AF273" s="365"/>
      <c r="AG273" s="451"/>
      <c r="AH273" s="452" t="s">
        <v>2204</v>
      </c>
      <c r="AI273" s="453"/>
      <c r="AJ273" s="453"/>
      <c r="AK273" s="454"/>
      <c r="AL273" s="236"/>
      <c r="AM273" s="213"/>
    </row>
    <row r="274" spans="1:39" ht="30" customHeight="1">
      <c r="A274" s="145"/>
      <c r="B274" s="364" t="s">
        <v>2311</v>
      </c>
      <c r="C274" s="365"/>
      <c r="D274" s="365"/>
      <c r="E274" s="365"/>
      <c r="F274" s="365"/>
      <c r="G274" s="365"/>
      <c r="H274" s="365"/>
      <c r="I274" s="365"/>
      <c r="J274" s="365"/>
      <c r="K274" s="365"/>
      <c r="L274" s="365"/>
      <c r="M274" s="365"/>
      <c r="N274" s="365"/>
      <c r="O274" s="365"/>
      <c r="P274" s="365"/>
      <c r="Q274" s="365"/>
      <c r="R274" s="365"/>
      <c r="S274" s="365"/>
      <c r="T274" s="365"/>
      <c r="U274" s="365"/>
      <c r="V274" s="365"/>
      <c r="W274" s="365"/>
      <c r="X274" s="365"/>
      <c r="Y274" s="365"/>
      <c r="Z274" s="365"/>
      <c r="AA274" s="365"/>
      <c r="AB274" s="365"/>
      <c r="AC274" s="365"/>
      <c r="AD274" s="365"/>
      <c r="AE274" s="365"/>
      <c r="AF274" s="365"/>
      <c r="AG274" s="451"/>
      <c r="AH274" s="452" t="s">
        <v>2205</v>
      </c>
      <c r="AI274" s="453"/>
      <c r="AJ274" s="453"/>
      <c r="AK274" s="454"/>
      <c r="AL274" s="236"/>
      <c r="AM274" s="213"/>
    </row>
    <row r="275" spans="1:39" ht="15" customHeight="1">
      <c r="A275" s="145"/>
      <c r="B275" s="364" t="s">
        <v>2133</v>
      </c>
      <c r="C275" s="365"/>
      <c r="D275" s="365"/>
      <c r="E275" s="365"/>
      <c r="F275" s="365"/>
      <c r="G275" s="365"/>
      <c r="H275" s="365"/>
      <c r="I275" s="365"/>
      <c r="J275" s="365"/>
      <c r="K275" s="365"/>
      <c r="L275" s="365"/>
      <c r="M275" s="365"/>
      <c r="N275" s="365"/>
      <c r="O275" s="365"/>
      <c r="P275" s="365"/>
      <c r="Q275" s="365"/>
      <c r="R275" s="365"/>
      <c r="S275" s="365"/>
      <c r="T275" s="365"/>
      <c r="U275" s="365"/>
      <c r="V275" s="365"/>
      <c r="W275" s="365"/>
      <c r="X275" s="365"/>
      <c r="Y275" s="365"/>
      <c r="Z275" s="365"/>
      <c r="AA275" s="365"/>
      <c r="AB275" s="365"/>
      <c r="AC275" s="365"/>
      <c r="AD275" s="365"/>
      <c r="AE275" s="365"/>
      <c r="AF275" s="365"/>
      <c r="AG275" s="451"/>
      <c r="AH275" s="452" t="s">
        <v>2206</v>
      </c>
      <c r="AI275" s="453"/>
      <c r="AJ275" s="453"/>
      <c r="AK275" s="454"/>
      <c r="AL275" s="236"/>
      <c r="AM275" s="213"/>
    </row>
    <row r="276" spans="1:39" ht="120" customHeight="1">
      <c r="A276" s="145"/>
      <c r="B276" s="364" t="s">
        <v>2309</v>
      </c>
      <c r="C276" s="365"/>
      <c r="D276" s="365"/>
      <c r="E276" s="365"/>
      <c r="F276" s="365"/>
      <c r="G276" s="365"/>
      <c r="H276" s="365"/>
      <c r="I276" s="365"/>
      <c r="J276" s="365"/>
      <c r="K276" s="365"/>
      <c r="L276" s="365"/>
      <c r="M276" s="365"/>
      <c r="N276" s="365"/>
      <c r="O276" s="365"/>
      <c r="P276" s="365"/>
      <c r="Q276" s="365"/>
      <c r="R276" s="365"/>
      <c r="S276" s="365"/>
      <c r="T276" s="365"/>
      <c r="U276" s="365"/>
      <c r="V276" s="365"/>
      <c r="W276" s="365"/>
      <c r="X276" s="365"/>
      <c r="Y276" s="365"/>
      <c r="Z276" s="365"/>
      <c r="AA276" s="365"/>
      <c r="AB276" s="365"/>
      <c r="AC276" s="365"/>
      <c r="AD276" s="365"/>
      <c r="AE276" s="365"/>
      <c r="AF276" s="365"/>
      <c r="AG276" s="451"/>
      <c r="AH276" s="452" t="s">
        <v>2207</v>
      </c>
      <c r="AI276" s="453"/>
      <c r="AJ276" s="453"/>
      <c r="AK276" s="454"/>
      <c r="AL276" s="236"/>
      <c r="AM276" s="213"/>
    </row>
    <row r="277" spans="1:39" ht="30" customHeight="1">
      <c r="A277" s="145"/>
      <c r="B277" s="364" t="s">
        <v>2134</v>
      </c>
      <c r="C277" s="365"/>
      <c r="D277" s="365"/>
      <c r="E277" s="365"/>
      <c r="F277" s="365"/>
      <c r="G277" s="365"/>
      <c r="H277" s="365"/>
      <c r="I277" s="365"/>
      <c r="J277" s="365"/>
      <c r="K277" s="365"/>
      <c r="L277" s="365"/>
      <c r="M277" s="365"/>
      <c r="N277" s="365"/>
      <c r="O277" s="365"/>
      <c r="P277" s="365"/>
      <c r="Q277" s="365"/>
      <c r="R277" s="365"/>
      <c r="S277" s="365"/>
      <c r="T277" s="365"/>
      <c r="U277" s="365"/>
      <c r="V277" s="365"/>
      <c r="W277" s="365"/>
      <c r="X277" s="365"/>
      <c r="Y277" s="365"/>
      <c r="Z277" s="365"/>
      <c r="AA277" s="365"/>
      <c r="AB277" s="365"/>
      <c r="AC277" s="365"/>
      <c r="AD277" s="365"/>
      <c r="AE277" s="365"/>
      <c r="AF277" s="365"/>
      <c r="AG277" s="451"/>
      <c r="AH277" s="452" t="s">
        <v>2208</v>
      </c>
      <c r="AI277" s="453"/>
      <c r="AJ277" s="453"/>
      <c r="AK277" s="454"/>
      <c r="AL277" s="236"/>
      <c r="AM277" s="213"/>
    </row>
    <row r="278" spans="1:39" ht="15" customHeight="1">
      <c r="A278" s="145"/>
      <c r="B278" s="364" t="s">
        <v>2135</v>
      </c>
      <c r="C278" s="365"/>
      <c r="D278" s="365"/>
      <c r="E278" s="365"/>
      <c r="F278" s="365"/>
      <c r="G278" s="365"/>
      <c r="H278" s="365"/>
      <c r="I278" s="365"/>
      <c r="J278" s="365"/>
      <c r="K278" s="365"/>
      <c r="L278" s="365"/>
      <c r="M278" s="365"/>
      <c r="N278" s="365"/>
      <c r="O278" s="365"/>
      <c r="P278" s="365"/>
      <c r="Q278" s="365"/>
      <c r="R278" s="365"/>
      <c r="S278" s="365"/>
      <c r="T278" s="365"/>
      <c r="U278" s="365"/>
      <c r="V278" s="365"/>
      <c r="W278" s="365"/>
      <c r="X278" s="365"/>
      <c r="Y278" s="365"/>
      <c r="Z278" s="365"/>
      <c r="AA278" s="365"/>
      <c r="AB278" s="365"/>
      <c r="AC278" s="365"/>
      <c r="AD278" s="365"/>
      <c r="AE278" s="365"/>
      <c r="AF278" s="365"/>
      <c r="AG278" s="451"/>
      <c r="AH278" s="452" t="s">
        <v>2209</v>
      </c>
      <c r="AI278" s="453"/>
      <c r="AJ278" s="453"/>
      <c r="AK278" s="454"/>
      <c r="AL278" s="236"/>
      <c r="AM278" s="213"/>
    </row>
    <row r="279" spans="1:39" ht="15" customHeight="1">
      <c r="A279" s="145"/>
      <c r="B279" s="364" t="s">
        <v>2136</v>
      </c>
      <c r="C279" s="365"/>
      <c r="D279" s="365"/>
      <c r="E279" s="365"/>
      <c r="F279" s="365"/>
      <c r="G279" s="365"/>
      <c r="H279" s="365"/>
      <c r="I279" s="365"/>
      <c r="J279" s="365"/>
      <c r="K279" s="365"/>
      <c r="L279" s="365"/>
      <c r="M279" s="365"/>
      <c r="N279" s="365"/>
      <c r="O279" s="365"/>
      <c r="P279" s="365"/>
      <c r="Q279" s="365"/>
      <c r="R279" s="365"/>
      <c r="S279" s="365"/>
      <c r="T279" s="365"/>
      <c r="U279" s="365"/>
      <c r="V279" s="365"/>
      <c r="W279" s="365"/>
      <c r="X279" s="365"/>
      <c r="Y279" s="365"/>
      <c r="Z279" s="365"/>
      <c r="AA279" s="365"/>
      <c r="AB279" s="365"/>
      <c r="AC279" s="365"/>
      <c r="AD279" s="365"/>
      <c r="AE279" s="365"/>
      <c r="AF279" s="365"/>
      <c r="AG279" s="451"/>
      <c r="AH279" s="452" t="s">
        <v>2210</v>
      </c>
      <c r="AI279" s="453"/>
      <c r="AJ279" s="453"/>
      <c r="AK279" s="454"/>
      <c r="AL279" s="236"/>
      <c r="AM279" s="213"/>
    </row>
    <row r="280" spans="1:39" ht="15" customHeight="1">
      <c r="A280" s="145"/>
      <c r="B280" s="364" t="s">
        <v>2137</v>
      </c>
      <c r="C280" s="365"/>
      <c r="D280" s="365"/>
      <c r="E280" s="365"/>
      <c r="F280" s="365"/>
      <c r="G280" s="365"/>
      <c r="H280" s="365"/>
      <c r="I280" s="365"/>
      <c r="J280" s="365"/>
      <c r="K280" s="365"/>
      <c r="L280" s="365"/>
      <c r="M280" s="365"/>
      <c r="N280" s="365"/>
      <c r="O280" s="365"/>
      <c r="P280" s="365"/>
      <c r="Q280" s="365"/>
      <c r="R280" s="365"/>
      <c r="S280" s="365"/>
      <c r="T280" s="365"/>
      <c r="U280" s="365"/>
      <c r="V280" s="365"/>
      <c r="W280" s="365"/>
      <c r="X280" s="365"/>
      <c r="Y280" s="365"/>
      <c r="Z280" s="365"/>
      <c r="AA280" s="365"/>
      <c r="AB280" s="365"/>
      <c r="AC280" s="365"/>
      <c r="AD280" s="365"/>
      <c r="AE280" s="365"/>
      <c r="AF280" s="365"/>
      <c r="AG280" s="451"/>
      <c r="AH280" s="452" t="s">
        <v>2211</v>
      </c>
      <c r="AI280" s="453"/>
      <c r="AJ280" s="453"/>
      <c r="AK280" s="454"/>
      <c r="AL280" s="236"/>
      <c r="AM280" s="213"/>
    </row>
    <row r="281" spans="1:39" ht="15" customHeight="1">
      <c r="A281" s="145"/>
      <c r="B281" s="364" t="s">
        <v>2138</v>
      </c>
      <c r="C281" s="365"/>
      <c r="D281" s="365"/>
      <c r="E281" s="365"/>
      <c r="F281" s="365"/>
      <c r="G281" s="365"/>
      <c r="H281" s="365"/>
      <c r="I281" s="365"/>
      <c r="J281" s="365"/>
      <c r="K281" s="365"/>
      <c r="L281" s="365"/>
      <c r="M281" s="365"/>
      <c r="N281" s="365"/>
      <c r="O281" s="365"/>
      <c r="P281" s="365"/>
      <c r="Q281" s="365"/>
      <c r="R281" s="365"/>
      <c r="S281" s="365"/>
      <c r="T281" s="365"/>
      <c r="U281" s="365"/>
      <c r="V281" s="365"/>
      <c r="W281" s="365"/>
      <c r="X281" s="365"/>
      <c r="Y281" s="365"/>
      <c r="Z281" s="365"/>
      <c r="AA281" s="365"/>
      <c r="AB281" s="365"/>
      <c r="AC281" s="365"/>
      <c r="AD281" s="365"/>
      <c r="AE281" s="365"/>
      <c r="AF281" s="365"/>
      <c r="AG281" s="451"/>
      <c r="AH281" s="452" t="s">
        <v>2212</v>
      </c>
      <c r="AI281" s="453"/>
      <c r="AJ281" s="453"/>
      <c r="AK281" s="454"/>
      <c r="AL281" s="236"/>
      <c r="AM281" s="213"/>
    </row>
    <row r="282" spans="1:39" ht="15" customHeight="1">
      <c r="A282" s="145"/>
      <c r="B282" s="364" t="s">
        <v>2139</v>
      </c>
      <c r="C282" s="365"/>
      <c r="D282" s="365"/>
      <c r="E282" s="365"/>
      <c r="F282" s="365"/>
      <c r="G282" s="365"/>
      <c r="H282" s="365"/>
      <c r="I282" s="365"/>
      <c r="J282" s="365"/>
      <c r="K282" s="365"/>
      <c r="L282" s="365"/>
      <c r="M282" s="365"/>
      <c r="N282" s="365"/>
      <c r="O282" s="365"/>
      <c r="P282" s="365"/>
      <c r="Q282" s="365"/>
      <c r="R282" s="365"/>
      <c r="S282" s="365"/>
      <c r="T282" s="365"/>
      <c r="U282" s="365"/>
      <c r="V282" s="365"/>
      <c r="W282" s="365"/>
      <c r="X282" s="365"/>
      <c r="Y282" s="365"/>
      <c r="Z282" s="365"/>
      <c r="AA282" s="365"/>
      <c r="AB282" s="365"/>
      <c r="AC282" s="365"/>
      <c r="AD282" s="365"/>
      <c r="AE282" s="365"/>
      <c r="AF282" s="365"/>
      <c r="AG282" s="451"/>
      <c r="AH282" s="452" t="s">
        <v>2213</v>
      </c>
      <c r="AI282" s="453"/>
      <c r="AJ282" s="453"/>
      <c r="AK282" s="454"/>
      <c r="AL282" s="236"/>
      <c r="AM282" s="213"/>
    </row>
    <row r="283" spans="1:39" ht="15" customHeight="1">
      <c r="A283" s="145"/>
      <c r="B283" s="364" t="s">
        <v>2140</v>
      </c>
      <c r="C283" s="365"/>
      <c r="D283" s="365"/>
      <c r="E283" s="365"/>
      <c r="F283" s="365"/>
      <c r="G283" s="365"/>
      <c r="H283" s="365"/>
      <c r="I283" s="365"/>
      <c r="J283" s="365"/>
      <c r="K283" s="365"/>
      <c r="L283" s="365"/>
      <c r="M283" s="365"/>
      <c r="N283" s="365"/>
      <c r="O283" s="365"/>
      <c r="P283" s="365"/>
      <c r="Q283" s="365"/>
      <c r="R283" s="365"/>
      <c r="S283" s="365"/>
      <c r="T283" s="365"/>
      <c r="U283" s="365"/>
      <c r="V283" s="365"/>
      <c r="W283" s="365"/>
      <c r="X283" s="365"/>
      <c r="Y283" s="365"/>
      <c r="Z283" s="365"/>
      <c r="AA283" s="365"/>
      <c r="AB283" s="365"/>
      <c r="AC283" s="365"/>
      <c r="AD283" s="365"/>
      <c r="AE283" s="365"/>
      <c r="AF283" s="365"/>
      <c r="AG283" s="451"/>
      <c r="AH283" s="452" t="s">
        <v>2214</v>
      </c>
      <c r="AI283" s="453"/>
      <c r="AJ283" s="453"/>
      <c r="AK283" s="454"/>
      <c r="AL283" s="236"/>
      <c r="AM283" s="213"/>
    </row>
    <row r="284" spans="1:39" ht="15" customHeight="1">
      <c r="A284" s="145"/>
      <c r="B284" s="364" t="s">
        <v>2141</v>
      </c>
      <c r="C284" s="365"/>
      <c r="D284" s="365"/>
      <c r="E284" s="365"/>
      <c r="F284" s="365"/>
      <c r="G284" s="365"/>
      <c r="H284" s="365"/>
      <c r="I284" s="365"/>
      <c r="J284" s="365"/>
      <c r="K284" s="365"/>
      <c r="L284" s="365"/>
      <c r="M284" s="365"/>
      <c r="N284" s="365"/>
      <c r="O284" s="365"/>
      <c r="P284" s="365"/>
      <c r="Q284" s="365"/>
      <c r="R284" s="365"/>
      <c r="S284" s="365"/>
      <c r="T284" s="365"/>
      <c r="U284" s="365"/>
      <c r="V284" s="365"/>
      <c r="W284" s="365"/>
      <c r="X284" s="365"/>
      <c r="Y284" s="365"/>
      <c r="Z284" s="365"/>
      <c r="AA284" s="365"/>
      <c r="AB284" s="365"/>
      <c r="AC284" s="365"/>
      <c r="AD284" s="365"/>
      <c r="AE284" s="365"/>
      <c r="AF284" s="365"/>
      <c r="AG284" s="451"/>
      <c r="AH284" s="452" t="s">
        <v>2215</v>
      </c>
      <c r="AI284" s="453"/>
      <c r="AJ284" s="453"/>
      <c r="AK284" s="454"/>
      <c r="AL284" s="236"/>
      <c r="AM284" s="213"/>
    </row>
    <row r="285" spans="1:39" ht="15" customHeight="1">
      <c r="A285" s="145"/>
      <c r="B285" s="364" t="s">
        <v>2142</v>
      </c>
      <c r="C285" s="365"/>
      <c r="D285" s="365"/>
      <c r="E285" s="365"/>
      <c r="F285" s="365"/>
      <c r="G285" s="365"/>
      <c r="H285" s="365"/>
      <c r="I285" s="365"/>
      <c r="J285" s="365"/>
      <c r="K285" s="365"/>
      <c r="L285" s="365"/>
      <c r="M285" s="365"/>
      <c r="N285" s="365"/>
      <c r="O285" s="365"/>
      <c r="P285" s="365"/>
      <c r="Q285" s="365"/>
      <c r="R285" s="365"/>
      <c r="S285" s="365"/>
      <c r="T285" s="365"/>
      <c r="U285" s="365"/>
      <c r="V285" s="365"/>
      <c r="W285" s="365"/>
      <c r="X285" s="365"/>
      <c r="Y285" s="365"/>
      <c r="Z285" s="365"/>
      <c r="AA285" s="365"/>
      <c r="AB285" s="365"/>
      <c r="AC285" s="365"/>
      <c r="AD285" s="365"/>
      <c r="AE285" s="365"/>
      <c r="AF285" s="365"/>
      <c r="AG285" s="451"/>
      <c r="AH285" s="452" t="s">
        <v>2216</v>
      </c>
      <c r="AI285" s="453"/>
      <c r="AJ285" s="453"/>
      <c r="AK285" s="454"/>
      <c r="AL285" s="236"/>
      <c r="AM285" s="213"/>
    </row>
    <row r="286" spans="1:39" ht="15" customHeight="1">
      <c r="A286" s="145"/>
      <c r="B286" s="364" t="s">
        <v>2143</v>
      </c>
      <c r="C286" s="365"/>
      <c r="D286" s="365"/>
      <c r="E286" s="365"/>
      <c r="F286" s="365"/>
      <c r="G286" s="365"/>
      <c r="H286" s="365"/>
      <c r="I286" s="365"/>
      <c r="J286" s="365"/>
      <c r="K286" s="365"/>
      <c r="L286" s="365"/>
      <c r="M286" s="365"/>
      <c r="N286" s="365"/>
      <c r="O286" s="365"/>
      <c r="P286" s="365"/>
      <c r="Q286" s="365"/>
      <c r="R286" s="365"/>
      <c r="S286" s="365"/>
      <c r="T286" s="365"/>
      <c r="U286" s="365"/>
      <c r="V286" s="365"/>
      <c r="W286" s="365"/>
      <c r="X286" s="365"/>
      <c r="Y286" s="365"/>
      <c r="Z286" s="365"/>
      <c r="AA286" s="365"/>
      <c r="AB286" s="365"/>
      <c r="AC286" s="365"/>
      <c r="AD286" s="365"/>
      <c r="AE286" s="365"/>
      <c r="AF286" s="365"/>
      <c r="AG286" s="451"/>
      <c r="AH286" s="452" t="s">
        <v>2217</v>
      </c>
      <c r="AI286" s="453"/>
      <c r="AJ286" s="453"/>
      <c r="AK286" s="454"/>
      <c r="AL286" s="236"/>
      <c r="AM286" s="213"/>
    </row>
    <row r="287" spans="1:39" ht="15" customHeight="1">
      <c r="A287" s="145"/>
      <c r="B287" s="364" t="s">
        <v>2144</v>
      </c>
      <c r="C287" s="365"/>
      <c r="D287" s="365"/>
      <c r="E287" s="365"/>
      <c r="F287" s="365"/>
      <c r="G287" s="365"/>
      <c r="H287" s="365"/>
      <c r="I287" s="365"/>
      <c r="J287" s="365"/>
      <c r="K287" s="365"/>
      <c r="L287" s="365"/>
      <c r="M287" s="365"/>
      <c r="N287" s="365"/>
      <c r="O287" s="365"/>
      <c r="P287" s="365"/>
      <c r="Q287" s="365"/>
      <c r="R287" s="365"/>
      <c r="S287" s="365"/>
      <c r="T287" s="365"/>
      <c r="U287" s="365"/>
      <c r="V287" s="365"/>
      <c r="W287" s="365"/>
      <c r="X287" s="365"/>
      <c r="Y287" s="365"/>
      <c r="Z287" s="365"/>
      <c r="AA287" s="365"/>
      <c r="AB287" s="365"/>
      <c r="AC287" s="365"/>
      <c r="AD287" s="365"/>
      <c r="AE287" s="365"/>
      <c r="AF287" s="365"/>
      <c r="AG287" s="451"/>
      <c r="AH287" s="452" t="s">
        <v>2218</v>
      </c>
      <c r="AI287" s="453"/>
      <c r="AJ287" s="453"/>
      <c r="AK287" s="454"/>
      <c r="AL287" s="236"/>
      <c r="AM287" s="213"/>
    </row>
    <row r="288" spans="1:39" ht="15" customHeight="1">
      <c r="A288" s="145"/>
      <c r="B288" s="364" t="s">
        <v>2145</v>
      </c>
      <c r="C288" s="365"/>
      <c r="D288" s="365"/>
      <c r="E288" s="365"/>
      <c r="F288" s="365"/>
      <c r="G288" s="365"/>
      <c r="H288" s="365"/>
      <c r="I288" s="365"/>
      <c r="J288" s="365"/>
      <c r="K288" s="365"/>
      <c r="L288" s="365"/>
      <c r="M288" s="365"/>
      <c r="N288" s="365"/>
      <c r="O288" s="365"/>
      <c r="P288" s="365"/>
      <c r="Q288" s="365"/>
      <c r="R288" s="365"/>
      <c r="S288" s="365"/>
      <c r="T288" s="365"/>
      <c r="U288" s="365"/>
      <c r="V288" s="365"/>
      <c r="W288" s="365"/>
      <c r="X288" s="365"/>
      <c r="Y288" s="365"/>
      <c r="Z288" s="365"/>
      <c r="AA288" s="365"/>
      <c r="AB288" s="365"/>
      <c r="AC288" s="365"/>
      <c r="AD288" s="365"/>
      <c r="AE288" s="365"/>
      <c r="AF288" s="365"/>
      <c r="AG288" s="451"/>
      <c r="AH288" s="452" t="s">
        <v>2219</v>
      </c>
      <c r="AI288" s="453"/>
      <c r="AJ288" s="453"/>
      <c r="AK288" s="454"/>
      <c r="AL288" s="236"/>
      <c r="AM288" s="213"/>
    </row>
    <row r="289" spans="1:39" ht="15" customHeight="1">
      <c r="A289" s="145"/>
      <c r="B289" s="364" t="s">
        <v>2146</v>
      </c>
      <c r="C289" s="365"/>
      <c r="D289" s="365"/>
      <c r="E289" s="365"/>
      <c r="F289" s="365"/>
      <c r="G289" s="365"/>
      <c r="H289" s="365"/>
      <c r="I289" s="365"/>
      <c r="J289" s="365"/>
      <c r="K289" s="365"/>
      <c r="L289" s="365"/>
      <c r="M289" s="365"/>
      <c r="N289" s="365"/>
      <c r="O289" s="365"/>
      <c r="P289" s="365"/>
      <c r="Q289" s="365"/>
      <c r="R289" s="365"/>
      <c r="S289" s="365"/>
      <c r="T289" s="365"/>
      <c r="U289" s="365"/>
      <c r="V289" s="365"/>
      <c r="W289" s="365"/>
      <c r="X289" s="365"/>
      <c r="Y289" s="365"/>
      <c r="Z289" s="365"/>
      <c r="AA289" s="365"/>
      <c r="AB289" s="365"/>
      <c r="AC289" s="365"/>
      <c r="AD289" s="365"/>
      <c r="AE289" s="365"/>
      <c r="AF289" s="365"/>
      <c r="AG289" s="451"/>
      <c r="AH289" s="452" t="s">
        <v>2220</v>
      </c>
      <c r="AI289" s="453"/>
      <c r="AJ289" s="453"/>
      <c r="AK289" s="454"/>
      <c r="AL289" s="236"/>
      <c r="AM289" s="213"/>
    </row>
    <row r="290" spans="1:39" ht="15" customHeight="1">
      <c r="A290" s="145"/>
      <c r="B290" s="364" t="s">
        <v>2147</v>
      </c>
      <c r="C290" s="365"/>
      <c r="D290" s="365"/>
      <c r="E290" s="365"/>
      <c r="F290" s="365"/>
      <c r="G290" s="365"/>
      <c r="H290" s="365"/>
      <c r="I290" s="365"/>
      <c r="J290" s="365"/>
      <c r="K290" s="365"/>
      <c r="L290" s="365"/>
      <c r="M290" s="365"/>
      <c r="N290" s="365"/>
      <c r="O290" s="365"/>
      <c r="P290" s="365"/>
      <c r="Q290" s="365"/>
      <c r="R290" s="365"/>
      <c r="S290" s="365"/>
      <c r="T290" s="365"/>
      <c r="U290" s="365"/>
      <c r="V290" s="365"/>
      <c r="W290" s="365"/>
      <c r="X290" s="365"/>
      <c r="Y290" s="365"/>
      <c r="Z290" s="365"/>
      <c r="AA290" s="365"/>
      <c r="AB290" s="365"/>
      <c r="AC290" s="365"/>
      <c r="AD290" s="365"/>
      <c r="AE290" s="365"/>
      <c r="AF290" s="365"/>
      <c r="AG290" s="451"/>
      <c r="AH290" s="452" t="s">
        <v>2221</v>
      </c>
      <c r="AI290" s="453"/>
      <c r="AJ290" s="453"/>
      <c r="AK290" s="454"/>
      <c r="AL290" s="236"/>
      <c r="AM290" s="213"/>
    </row>
    <row r="291" spans="1:39" ht="15" customHeight="1">
      <c r="A291" s="145"/>
      <c r="B291" s="364" t="s">
        <v>2148</v>
      </c>
      <c r="C291" s="365"/>
      <c r="D291" s="365"/>
      <c r="E291" s="365"/>
      <c r="F291" s="365"/>
      <c r="G291" s="365"/>
      <c r="H291" s="365"/>
      <c r="I291" s="365"/>
      <c r="J291" s="365"/>
      <c r="K291" s="365"/>
      <c r="L291" s="365"/>
      <c r="M291" s="365"/>
      <c r="N291" s="365"/>
      <c r="O291" s="365"/>
      <c r="P291" s="365"/>
      <c r="Q291" s="365"/>
      <c r="R291" s="365"/>
      <c r="S291" s="365"/>
      <c r="T291" s="365"/>
      <c r="U291" s="365"/>
      <c r="V291" s="365"/>
      <c r="W291" s="365"/>
      <c r="X291" s="365"/>
      <c r="Y291" s="365"/>
      <c r="Z291" s="365"/>
      <c r="AA291" s="365"/>
      <c r="AB291" s="365"/>
      <c r="AC291" s="365"/>
      <c r="AD291" s="365"/>
      <c r="AE291" s="365"/>
      <c r="AF291" s="365"/>
      <c r="AG291" s="451"/>
      <c r="AH291" s="452" t="s">
        <v>2222</v>
      </c>
      <c r="AI291" s="453"/>
      <c r="AJ291" s="453"/>
      <c r="AK291" s="454"/>
      <c r="AL291" s="236"/>
      <c r="AM291" s="213"/>
    </row>
    <row r="292" spans="1:39" ht="45" customHeight="1">
      <c r="A292" s="145"/>
      <c r="B292" s="364" t="s">
        <v>2149</v>
      </c>
      <c r="C292" s="365"/>
      <c r="D292" s="365"/>
      <c r="E292" s="365"/>
      <c r="F292" s="365"/>
      <c r="G292" s="365"/>
      <c r="H292" s="365"/>
      <c r="I292" s="365"/>
      <c r="J292" s="365"/>
      <c r="K292" s="365"/>
      <c r="L292" s="365"/>
      <c r="M292" s="365"/>
      <c r="N292" s="365"/>
      <c r="O292" s="365"/>
      <c r="P292" s="365"/>
      <c r="Q292" s="365"/>
      <c r="R292" s="365"/>
      <c r="S292" s="365"/>
      <c r="T292" s="365"/>
      <c r="U292" s="365"/>
      <c r="V292" s="365"/>
      <c r="W292" s="365"/>
      <c r="X292" s="365"/>
      <c r="Y292" s="365"/>
      <c r="Z292" s="365"/>
      <c r="AA292" s="365"/>
      <c r="AB292" s="365"/>
      <c r="AC292" s="365"/>
      <c r="AD292" s="365"/>
      <c r="AE292" s="365"/>
      <c r="AF292" s="365"/>
      <c r="AG292" s="451"/>
      <c r="AH292" s="452" t="s">
        <v>2223</v>
      </c>
      <c r="AI292" s="453"/>
      <c r="AJ292" s="453"/>
      <c r="AK292" s="454"/>
      <c r="AL292" s="236"/>
      <c r="AM292" s="213"/>
    </row>
    <row r="293" spans="1:39" ht="15" customHeight="1">
      <c r="A293" s="145"/>
      <c r="B293" s="364" t="s">
        <v>2150</v>
      </c>
      <c r="C293" s="365"/>
      <c r="D293" s="365"/>
      <c r="E293" s="365"/>
      <c r="F293" s="365"/>
      <c r="G293" s="365"/>
      <c r="H293" s="365"/>
      <c r="I293" s="365"/>
      <c r="J293" s="365"/>
      <c r="K293" s="365"/>
      <c r="L293" s="365"/>
      <c r="M293" s="365"/>
      <c r="N293" s="365"/>
      <c r="O293" s="365"/>
      <c r="P293" s="365"/>
      <c r="Q293" s="365"/>
      <c r="R293" s="365"/>
      <c r="S293" s="365"/>
      <c r="T293" s="365"/>
      <c r="U293" s="365"/>
      <c r="V293" s="365"/>
      <c r="W293" s="365"/>
      <c r="X293" s="365"/>
      <c r="Y293" s="365"/>
      <c r="Z293" s="365"/>
      <c r="AA293" s="365"/>
      <c r="AB293" s="365"/>
      <c r="AC293" s="365"/>
      <c r="AD293" s="365"/>
      <c r="AE293" s="365"/>
      <c r="AF293" s="365"/>
      <c r="AG293" s="451"/>
      <c r="AH293" s="452" t="s">
        <v>2224</v>
      </c>
      <c r="AI293" s="453"/>
      <c r="AJ293" s="453"/>
      <c r="AK293" s="454"/>
      <c r="AL293" s="236"/>
      <c r="AM293" s="213"/>
    </row>
    <row r="294" spans="1:39" ht="15" customHeight="1">
      <c r="A294" s="145"/>
      <c r="B294" s="364" t="s">
        <v>2151</v>
      </c>
      <c r="C294" s="365"/>
      <c r="D294" s="365"/>
      <c r="E294" s="365"/>
      <c r="F294" s="365"/>
      <c r="G294" s="365"/>
      <c r="H294" s="365"/>
      <c r="I294" s="365"/>
      <c r="J294" s="365"/>
      <c r="K294" s="365"/>
      <c r="L294" s="365"/>
      <c r="M294" s="365"/>
      <c r="N294" s="365"/>
      <c r="O294" s="365"/>
      <c r="P294" s="365"/>
      <c r="Q294" s="365"/>
      <c r="R294" s="365"/>
      <c r="S294" s="365"/>
      <c r="T294" s="365"/>
      <c r="U294" s="365"/>
      <c r="V294" s="365"/>
      <c r="W294" s="365"/>
      <c r="X294" s="365"/>
      <c r="Y294" s="365"/>
      <c r="Z294" s="365"/>
      <c r="AA294" s="365"/>
      <c r="AB294" s="365"/>
      <c r="AC294" s="365"/>
      <c r="AD294" s="365"/>
      <c r="AE294" s="365"/>
      <c r="AF294" s="365"/>
      <c r="AG294" s="451"/>
      <c r="AH294" s="452" t="s">
        <v>2225</v>
      </c>
      <c r="AI294" s="453"/>
      <c r="AJ294" s="453"/>
      <c r="AK294" s="454"/>
      <c r="AL294" s="236"/>
      <c r="AM294" s="213"/>
    </row>
    <row r="295" spans="1:39" ht="15" customHeight="1">
      <c r="A295" s="145"/>
      <c r="B295" s="364" t="s">
        <v>2312</v>
      </c>
      <c r="C295" s="365"/>
      <c r="D295" s="365"/>
      <c r="E295" s="365"/>
      <c r="F295" s="365"/>
      <c r="G295" s="365"/>
      <c r="H295" s="365"/>
      <c r="I295" s="365"/>
      <c r="J295" s="365"/>
      <c r="K295" s="365"/>
      <c r="L295" s="365"/>
      <c r="M295" s="365"/>
      <c r="N295" s="365"/>
      <c r="O295" s="365"/>
      <c r="P295" s="365"/>
      <c r="Q295" s="365"/>
      <c r="R295" s="365"/>
      <c r="S295" s="365"/>
      <c r="T295" s="365"/>
      <c r="U295" s="365"/>
      <c r="V295" s="365"/>
      <c r="W295" s="365"/>
      <c r="X295" s="365"/>
      <c r="Y295" s="365"/>
      <c r="Z295" s="365"/>
      <c r="AA295" s="365"/>
      <c r="AB295" s="365"/>
      <c r="AC295" s="365"/>
      <c r="AD295" s="365"/>
      <c r="AE295" s="365"/>
      <c r="AF295" s="365"/>
      <c r="AG295" s="451"/>
      <c r="AH295" s="452" t="s">
        <v>2226</v>
      </c>
      <c r="AI295" s="453"/>
      <c r="AJ295" s="453"/>
      <c r="AK295" s="454"/>
      <c r="AL295" s="236"/>
      <c r="AM295" s="213"/>
    </row>
    <row r="296" spans="1:39" ht="15" customHeight="1">
      <c r="A296" s="145"/>
      <c r="B296" s="364" t="s">
        <v>2313</v>
      </c>
      <c r="C296" s="365"/>
      <c r="D296" s="365"/>
      <c r="E296" s="365"/>
      <c r="F296" s="365"/>
      <c r="G296" s="365"/>
      <c r="H296" s="365"/>
      <c r="I296" s="365"/>
      <c r="J296" s="365"/>
      <c r="K296" s="365"/>
      <c r="L296" s="365"/>
      <c r="M296" s="365"/>
      <c r="N296" s="365"/>
      <c r="O296" s="365"/>
      <c r="P296" s="365"/>
      <c r="Q296" s="365"/>
      <c r="R296" s="365"/>
      <c r="S296" s="365"/>
      <c r="T296" s="365"/>
      <c r="U296" s="365"/>
      <c r="V296" s="365"/>
      <c r="W296" s="365"/>
      <c r="X296" s="365"/>
      <c r="Y296" s="365"/>
      <c r="Z296" s="365"/>
      <c r="AA296" s="365"/>
      <c r="AB296" s="365"/>
      <c r="AC296" s="365"/>
      <c r="AD296" s="365"/>
      <c r="AE296" s="365"/>
      <c r="AF296" s="365"/>
      <c r="AG296" s="451"/>
      <c r="AH296" s="452" t="s">
        <v>2227</v>
      </c>
      <c r="AI296" s="453"/>
      <c r="AJ296" s="453"/>
      <c r="AK296" s="454"/>
      <c r="AL296" s="236"/>
      <c r="AM296" s="213"/>
    </row>
    <row r="297" spans="1:39" ht="85" customHeight="1">
      <c r="A297" s="145"/>
      <c r="B297" s="364" t="s">
        <v>2314</v>
      </c>
      <c r="C297" s="365"/>
      <c r="D297" s="365"/>
      <c r="E297" s="365"/>
      <c r="F297" s="365"/>
      <c r="G297" s="365"/>
      <c r="H297" s="365"/>
      <c r="I297" s="365"/>
      <c r="J297" s="365"/>
      <c r="K297" s="365"/>
      <c r="L297" s="365"/>
      <c r="M297" s="365"/>
      <c r="N297" s="365"/>
      <c r="O297" s="365"/>
      <c r="P297" s="365"/>
      <c r="Q297" s="365"/>
      <c r="R297" s="365"/>
      <c r="S297" s="365"/>
      <c r="T297" s="365"/>
      <c r="U297" s="365"/>
      <c r="V297" s="365"/>
      <c r="W297" s="365"/>
      <c r="X297" s="365"/>
      <c r="Y297" s="365"/>
      <c r="Z297" s="365"/>
      <c r="AA297" s="365"/>
      <c r="AB297" s="365"/>
      <c r="AC297" s="365"/>
      <c r="AD297" s="365"/>
      <c r="AE297" s="365"/>
      <c r="AF297" s="365"/>
      <c r="AG297" s="451"/>
      <c r="AH297" s="452" t="s">
        <v>2228</v>
      </c>
      <c r="AI297" s="453"/>
      <c r="AJ297" s="453"/>
      <c r="AK297" s="454"/>
      <c r="AL297" s="236"/>
      <c r="AM297" s="213"/>
    </row>
    <row r="298" spans="1:39" ht="15" customHeight="1">
      <c r="A298" s="145"/>
      <c r="B298" s="364" t="s">
        <v>2152</v>
      </c>
      <c r="C298" s="365"/>
      <c r="D298" s="365"/>
      <c r="E298" s="365"/>
      <c r="F298" s="365"/>
      <c r="G298" s="365"/>
      <c r="H298" s="365"/>
      <c r="I298" s="365"/>
      <c r="J298" s="365"/>
      <c r="K298" s="365"/>
      <c r="L298" s="365"/>
      <c r="M298" s="365"/>
      <c r="N298" s="365"/>
      <c r="O298" s="365"/>
      <c r="P298" s="365"/>
      <c r="Q298" s="365"/>
      <c r="R298" s="365"/>
      <c r="S298" s="365"/>
      <c r="T298" s="365"/>
      <c r="U298" s="365"/>
      <c r="V298" s="365"/>
      <c r="W298" s="365"/>
      <c r="X298" s="365"/>
      <c r="Y298" s="365"/>
      <c r="Z298" s="365"/>
      <c r="AA298" s="365"/>
      <c r="AB298" s="365"/>
      <c r="AC298" s="365"/>
      <c r="AD298" s="365"/>
      <c r="AE298" s="365"/>
      <c r="AF298" s="365"/>
      <c r="AG298" s="451"/>
      <c r="AH298" s="452" t="s">
        <v>2229</v>
      </c>
      <c r="AI298" s="453"/>
      <c r="AJ298" s="453"/>
      <c r="AK298" s="454"/>
      <c r="AL298" s="236"/>
      <c r="AM298" s="213"/>
    </row>
    <row r="299" spans="1:39" ht="4" customHeight="1">
      <c r="A299" s="145"/>
      <c r="B299" s="145"/>
      <c r="C299" s="145"/>
      <c r="D299" s="145"/>
      <c r="E299" s="145"/>
      <c r="F299" s="145"/>
      <c r="G299" s="145"/>
      <c r="H299" s="145"/>
      <c r="I299" s="145"/>
      <c r="J299" s="145"/>
      <c r="K299" s="145"/>
      <c r="L299" s="145"/>
      <c r="M299" s="145"/>
      <c r="N299" s="145"/>
      <c r="O299" s="145"/>
      <c r="P299" s="145"/>
      <c r="Q299" s="145"/>
      <c r="R299" s="145"/>
      <c r="S299" s="145"/>
      <c r="T299" s="145"/>
      <c r="U299" s="145"/>
      <c r="V299" s="145"/>
      <c r="W299" s="145"/>
      <c r="X299" s="145"/>
      <c r="Y299" s="145"/>
      <c r="Z299" s="145"/>
      <c r="AA299" s="145"/>
      <c r="AB299" s="145"/>
      <c r="AC299" s="145"/>
      <c r="AD299" s="145"/>
      <c r="AE299" s="145"/>
      <c r="AF299" s="145"/>
      <c r="AG299" s="145"/>
      <c r="AH299" s="145"/>
      <c r="AI299" s="145"/>
      <c r="AJ299" s="145"/>
      <c r="AK299" s="145"/>
      <c r="AL299" s="145"/>
      <c r="AM299" s="213"/>
    </row>
    <row r="300" spans="1:39" ht="15" customHeight="1">
      <c r="A300" s="350" t="s">
        <v>2441</v>
      </c>
      <c r="B300" s="350"/>
      <c r="C300" s="350"/>
      <c r="D300" s="350"/>
      <c r="E300" s="350"/>
      <c r="F300" s="350"/>
      <c r="G300" s="350"/>
      <c r="H300" s="350"/>
      <c r="I300" s="350"/>
      <c r="J300" s="350"/>
      <c r="K300" s="350"/>
      <c r="L300" s="350"/>
      <c r="M300" s="350"/>
      <c r="N300" s="350"/>
      <c r="O300" s="350"/>
      <c r="P300" s="350"/>
      <c r="Q300" s="350"/>
      <c r="R300" s="350"/>
      <c r="S300" s="350"/>
      <c r="T300" s="350"/>
      <c r="U300" s="350"/>
      <c r="V300" s="350"/>
      <c r="W300" s="350"/>
      <c r="X300" s="350"/>
      <c r="Y300" s="350"/>
      <c r="Z300" s="350"/>
      <c r="AA300" s="350"/>
      <c r="AB300" s="350"/>
      <c r="AC300" s="350"/>
      <c r="AD300" s="350"/>
      <c r="AE300" s="350"/>
      <c r="AF300" s="350"/>
      <c r="AG300" s="350"/>
      <c r="AH300" s="350"/>
      <c r="AI300" s="350"/>
      <c r="AJ300" s="350"/>
      <c r="AK300" s="350"/>
      <c r="AL300" s="350"/>
      <c r="AM300" s="213"/>
    </row>
    <row r="301" spans="1:39" ht="12.65" customHeight="1">
      <c r="A301" s="350"/>
      <c r="B301" s="350"/>
      <c r="C301" s="350"/>
      <c r="D301" s="350"/>
      <c r="E301" s="350"/>
      <c r="F301" s="350"/>
      <c r="G301" s="350"/>
      <c r="H301" s="350"/>
      <c r="I301" s="350"/>
      <c r="J301" s="350"/>
      <c r="K301" s="350"/>
      <c r="L301" s="350"/>
      <c r="M301" s="350"/>
      <c r="N301" s="350"/>
      <c r="O301" s="350"/>
      <c r="P301" s="350"/>
      <c r="Q301" s="350"/>
      <c r="R301" s="350"/>
      <c r="S301" s="350"/>
      <c r="T301" s="350"/>
      <c r="U301" s="350"/>
      <c r="V301" s="350"/>
      <c r="W301" s="350"/>
      <c r="X301" s="350"/>
      <c r="Y301" s="350"/>
      <c r="Z301" s="350"/>
      <c r="AA301" s="350"/>
      <c r="AB301" s="350"/>
      <c r="AC301" s="350"/>
      <c r="AD301" s="350"/>
      <c r="AE301" s="350"/>
      <c r="AF301" s="350"/>
      <c r="AG301" s="350"/>
      <c r="AH301" s="350"/>
      <c r="AI301" s="350"/>
      <c r="AJ301" s="350"/>
      <c r="AK301" s="350"/>
      <c r="AL301" s="350"/>
      <c r="AM301" s="213"/>
    </row>
    <row r="302" spans="1:39" ht="15" customHeight="1">
      <c r="A302" s="145"/>
      <c r="B302" s="471" t="s">
        <v>2297</v>
      </c>
      <c r="C302" s="471"/>
      <c r="D302" s="471"/>
      <c r="E302" s="471"/>
      <c r="F302" s="471"/>
      <c r="G302" s="471"/>
      <c r="H302" s="471"/>
      <c r="I302" s="471"/>
      <c r="J302" s="471"/>
      <c r="K302" s="471"/>
      <c r="L302" s="471"/>
      <c r="M302" s="471"/>
      <c r="N302" s="471"/>
      <c r="O302" s="471"/>
      <c r="P302" s="471"/>
      <c r="Q302" s="471"/>
      <c r="R302" s="471"/>
      <c r="S302" s="471"/>
      <c r="T302" s="471"/>
      <c r="U302" s="471"/>
      <c r="V302" s="471"/>
      <c r="W302" s="471"/>
      <c r="X302" s="471"/>
      <c r="Y302" s="471"/>
      <c r="Z302" s="471"/>
      <c r="AA302" s="471"/>
      <c r="AB302" s="471"/>
      <c r="AC302" s="471"/>
      <c r="AD302" s="471"/>
      <c r="AE302" s="471"/>
      <c r="AF302" s="471"/>
      <c r="AG302" s="471"/>
      <c r="AH302" s="471" t="s">
        <v>2153</v>
      </c>
      <c r="AI302" s="471"/>
      <c r="AJ302" s="471"/>
      <c r="AK302" s="471"/>
      <c r="AL302" s="145"/>
      <c r="AM302" s="213"/>
    </row>
    <row r="303" spans="1:39" ht="15" customHeight="1">
      <c r="A303" s="145"/>
      <c r="B303" s="459" t="s">
        <v>2298</v>
      </c>
      <c r="C303" s="459"/>
      <c r="D303" s="459"/>
      <c r="E303" s="459"/>
      <c r="F303" s="459"/>
      <c r="G303" s="459"/>
      <c r="H303" s="459"/>
      <c r="I303" s="459"/>
      <c r="J303" s="459"/>
      <c r="K303" s="459"/>
      <c r="L303" s="459"/>
      <c r="M303" s="459"/>
      <c r="N303" s="459"/>
      <c r="O303" s="459"/>
      <c r="P303" s="459"/>
      <c r="Q303" s="459"/>
      <c r="R303" s="459"/>
      <c r="S303" s="459"/>
      <c r="T303" s="459"/>
      <c r="U303" s="459"/>
      <c r="V303" s="459"/>
      <c r="W303" s="459"/>
      <c r="X303" s="459"/>
      <c r="Y303" s="459"/>
      <c r="Z303" s="459"/>
      <c r="AA303" s="459"/>
      <c r="AB303" s="459"/>
      <c r="AC303" s="459"/>
      <c r="AD303" s="459"/>
      <c r="AE303" s="459"/>
      <c r="AF303" s="459"/>
      <c r="AG303" s="459"/>
      <c r="AH303" s="370" t="s">
        <v>2264</v>
      </c>
      <c r="AI303" s="371"/>
      <c r="AJ303" s="371"/>
      <c r="AK303" s="372"/>
      <c r="AL303" s="145"/>
      <c r="AM303" s="213"/>
    </row>
    <row r="304" spans="1:39" ht="15" customHeight="1">
      <c r="A304" s="145"/>
      <c r="B304" s="459" t="s">
        <v>2299</v>
      </c>
      <c r="C304" s="459"/>
      <c r="D304" s="459"/>
      <c r="E304" s="459"/>
      <c r="F304" s="459"/>
      <c r="G304" s="459"/>
      <c r="H304" s="459"/>
      <c r="I304" s="459"/>
      <c r="J304" s="459"/>
      <c r="K304" s="459"/>
      <c r="L304" s="459"/>
      <c r="M304" s="459"/>
      <c r="N304" s="459"/>
      <c r="O304" s="459"/>
      <c r="P304" s="459"/>
      <c r="Q304" s="459"/>
      <c r="R304" s="459"/>
      <c r="S304" s="459"/>
      <c r="T304" s="459"/>
      <c r="U304" s="459"/>
      <c r="V304" s="459"/>
      <c r="W304" s="459"/>
      <c r="X304" s="459"/>
      <c r="Y304" s="459"/>
      <c r="Z304" s="459"/>
      <c r="AA304" s="459"/>
      <c r="AB304" s="459"/>
      <c r="AC304" s="459"/>
      <c r="AD304" s="459"/>
      <c r="AE304" s="459"/>
      <c r="AF304" s="459"/>
      <c r="AG304" s="459"/>
      <c r="AH304" s="370" t="s">
        <v>2302</v>
      </c>
      <c r="AI304" s="371"/>
      <c r="AJ304" s="371"/>
      <c r="AK304" s="372"/>
      <c r="AL304" s="145"/>
      <c r="AM304" s="213"/>
    </row>
    <row r="305" spans="1:44" ht="15" customHeight="1">
      <c r="A305" s="145"/>
      <c r="B305" s="459" t="s">
        <v>2300</v>
      </c>
      <c r="C305" s="459"/>
      <c r="D305" s="459"/>
      <c r="E305" s="459"/>
      <c r="F305" s="459"/>
      <c r="G305" s="459"/>
      <c r="H305" s="459"/>
      <c r="I305" s="459"/>
      <c r="J305" s="459"/>
      <c r="K305" s="459"/>
      <c r="L305" s="459"/>
      <c r="M305" s="459"/>
      <c r="N305" s="459"/>
      <c r="O305" s="459"/>
      <c r="P305" s="459"/>
      <c r="Q305" s="459"/>
      <c r="R305" s="459"/>
      <c r="S305" s="459"/>
      <c r="T305" s="459"/>
      <c r="U305" s="459"/>
      <c r="V305" s="459"/>
      <c r="W305" s="459"/>
      <c r="X305" s="459"/>
      <c r="Y305" s="459"/>
      <c r="Z305" s="459"/>
      <c r="AA305" s="459"/>
      <c r="AB305" s="459"/>
      <c r="AC305" s="459"/>
      <c r="AD305" s="459"/>
      <c r="AE305" s="459"/>
      <c r="AF305" s="459"/>
      <c r="AG305" s="459"/>
      <c r="AH305" s="370" t="s">
        <v>2303</v>
      </c>
      <c r="AI305" s="371"/>
      <c r="AJ305" s="371"/>
      <c r="AK305" s="372"/>
      <c r="AL305" s="145"/>
      <c r="AM305" s="213"/>
    </row>
    <row r="306" spans="1:44" ht="15" customHeight="1">
      <c r="A306" s="145"/>
      <c r="B306" s="459" t="s">
        <v>2301</v>
      </c>
      <c r="C306" s="459"/>
      <c r="D306" s="459"/>
      <c r="E306" s="459"/>
      <c r="F306" s="459"/>
      <c r="G306" s="459"/>
      <c r="H306" s="459"/>
      <c r="I306" s="459"/>
      <c r="J306" s="459"/>
      <c r="K306" s="459"/>
      <c r="L306" s="459"/>
      <c r="M306" s="459"/>
      <c r="N306" s="459"/>
      <c r="O306" s="459"/>
      <c r="P306" s="459"/>
      <c r="Q306" s="459"/>
      <c r="R306" s="459"/>
      <c r="S306" s="459"/>
      <c r="T306" s="459"/>
      <c r="U306" s="459"/>
      <c r="V306" s="459"/>
      <c r="W306" s="459"/>
      <c r="X306" s="459"/>
      <c r="Y306" s="459"/>
      <c r="Z306" s="459"/>
      <c r="AA306" s="459"/>
      <c r="AB306" s="459"/>
      <c r="AC306" s="459"/>
      <c r="AD306" s="459"/>
      <c r="AE306" s="459"/>
      <c r="AF306" s="459"/>
      <c r="AG306" s="459"/>
      <c r="AH306" s="370" t="s">
        <v>2304</v>
      </c>
      <c r="AI306" s="371"/>
      <c r="AJ306" s="371"/>
      <c r="AK306" s="372"/>
      <c r="AL306" s="145"/>
      <c r="AM306" s="213"/>
    </row>
    <row r="307" spans="1:44" ht="15" customHeight="1">
      <c r="A307" s="145"/>
      <c r="B307" s="459" t="s">
        <v>2316</v>
      </c>
      <c r="C307" s="459"/>
      <c r="D307" s="459"/>
      <c r="E307" s="459"/>
      <c r="F307" s="459"/>
      <c r="G307" s="459"/>
      <c r="H307" s="459"/>
      <c r="I307" s="459"/>
      <c r="J307" s="459"/>
      <c r="K307" s="459"/>
      <c r="L307" s="459"/>
      <c r="M307" s="459"/>
      <c r="N307" s="459"/>
      <c r="O307" s="459"/>
      <c r="P307" s="459"/>
      <c r="Q307" s="459"/>
      <c r="R307" s="459"/>
      <c r="S307" s="459"/>
      <c r="T307" s="459"/>
      <c r="U307" s="459"/>
      <c r="V307" s="459"/>
      <c r="W307" s="459"/>
      <c r="X307" s="459"/>
      <c r="Y307" s="459"/>
      <c r="Z307" s="459"/>
      <c r="AA307" s="459"/>
      <c r="AB307" s="459"/>
      <c r="AC307" s="459"/>
      <c r="AD307" s="459"/>
      <c r="AE307" s="459"/>
      <c r="AF307" s="459"/>
      <c r="AG307" s="459"/>
      <c r="AH307" s="370" t="s">
        <v>2305</v>
      </c>
      <c r="AI307" s="371"/>
      <c r="AJ307" s="371"/>
      <c r="AK307" s="372"/>
      <c r="AL307" s="145"/>
      <c r="AM307" s="213"/>
    </row>
    <row r="308" spans="1:44" ht="15" customHeight="1">
      <c r="A308" s="145"/>
      <c r="B308" s="459" t="s">
        <v>2152</v>
      </c>
      <c r="C308" s="459"/>
      <c r="D308" s="459"/>
      <c r="E308" s="459"/>
      <c r="F308" s="459"/>
      <c r="G308" s="459"/>
      <c r="H308" s="459"/>
      <c r="I308" s="459"/>
      <c r="J308" s="459"/>
      <c r="K308" s="459"/>
      <c r="L308" s="459"/>
      <c r="M308" s="459"/>
      <c r="N308" s="459"/>
      <c r="O308" s="459"/>
      <c r="P308" s="459"/>
      <c r="Q308" s="459"/>
      <c r="R308" s="459"/>
      <c r="S308" s="459"/>
      <c r="T308" s="459"/>
      <c r="U308" s="459"/>
      <c r="V308" s="459"/>
      <c r="W308" s="459"/>
      <c r="X308" s="459"/>
      <c r="Y308" s="459"/>
      <c r="Z308" s="459"/>
      <c r="AA308" s="459"/>
      <c r="AB308" s="459"/>
      <c r="AC308" s="459"/>
      <c r="AD308" s="459"/>
      <c r="AE308" s="459"/>
      <c r="AF308" s="459"/>
      <c r="AG308" s="459"/>
      <c r="AH308" s="370" t="s">
        <v>2306</v>
      </c>
      <c r="AI308" s="371"/>
      <c r="AJ308" s="371"/>
      <c r="AK308" s="372"/>
      <c r="AL308" s="145"/>
      <c r="AM308" s="213"/>
    </row>
    <row r="309" spans="1:44" ht="4" customHeight="1">
      <c r="A309" s="145"/>
      <c r="B309" s="145"/>
      <c r="C309" s="145"/>
      <c r="D309" s="145"/>
      <c r="E309" s="145"/>
      <c r="F309" s="145"/>
      <c r="G309" s="145"/>
      <c r="H309" s="145"/>
      <c r="I309" s="145"/>
      <c r="J309" s="145"/>
      <c r="K309" s="145"/>
      <c r="L309" s="145"/>
      <c r="M309" s="145"/>
      <c r="N309" s="145"/>
      <c r="O309" s="145"/>
      <c r="P309" s="145"/>
      <c r="Q309" s="145"/>
      <c r="R309" s="145"/>
      <c r="S309" s="145"/>
      <c r="T309" s="145"/>
      <c r="U309" s="145"/>
      <c r="V309" s="145"/>
      <c r="W309" s="145"/>
      <c r="X309" s="145"/>
      <c r="Y309" s="145"/>
      <c r="Z309" s="145"/>
      <c r="AA309" s="145"/>
      <c r="AB309" s="145"/>
      <c r="AC309" s="145"/>
      <c r="AD309" s="145"/>
      <c r="AE309" s="145"/>
      <c r="AF309" s="145"/>
      <c r="AG309" s="145"/>
      <c r="AH309" s="145"/>
      <c r="AI309" s="145"/>
      <c r="AJ309" s="145"/>
      <c r="AK309" s="145"/>
      <c r="AL309" s="145"/>
      <c r="AM309" s="4"/>
      <c r="AN309" s="4"/>
      <c r="AO309" s="4"/>
      <c r="AP309" s="4"/>
      <c r="AQ309" s="4"/>
      <c r="AR309" s="4"/>
    </row>
    <row r="310" spans="1:44" ht="15" customHeight="1">
      <c r="A310" s="350" t="s">
        <v>2442</v>
      </c>
      <c r="B310" s="350"/>
      <c r="C310" s="350"/>
      <c r="D310" s="350"/>
      <c r="E310" s="350"/>
      <c r="F310" s="350"/>
      <c r="G310" s="350"/>
      <c r="H310" s="350"/>
      <c r="I310" s="350"/>
      <c r="J310" s="350"/>
      <c r="K310" s="350"/>
      <c r="L310" s="350"/>
      <c r="M310" s="350"/>
      <c r="N310" s="350"/>
      <c r="O310" s="350"/>
      <c r="P310" s="350"/>
      <c r="Q310" s="350"/>
      <c r="R310" s="350"/>
      <c r="S310" s="350"/>
      <c r="T310" s="350"/>
      <c r="U310" s="350"/>
      <c r="V310" s="350"/>
      <c r="W310" s="350"/>
      <c r="X310" s="350"/>
      <c r="Y310" s="350"/>
      <c r="Z310" s="350"/>
      <c r="AA310" s="350"/>
      <c r="AB310" s="350"/>
      <c r="AC310" s="350"/>
      <c r="AD310" s="350"/>
      <c r="AE310" s="350"/>
      <c r="AF310" s="350"/>
      <c r="AG310" s="350"/>
      <c r="AH310" s="350"/>
      <c r="AI310" s="350"/>
      <c r="AJ310" s="350"/>
      <c r="AK310" s="350"/>
      <c r="AL310" s="350"/>
      <c r="AM310" s="4"/>
      <c r="AN310" s="4"/>
      <c r="AO310" s="4"/>
      <c r="AP310" s="4"/>
      <c r="AQ310" s="4"/>
      <c r="AR310" s="4"/>
    </row>
    <row r="311" spans="1:44" ht="15" customHeight="1">
      <c r="A311" s="350"/>
      <c r="B311" s="350"/>
      <c r="C311" s="350"/>
      <c r="D311" s="350"/>
      <c r="E311" s="350"/>
      <c r="F311" s="350"/>
      <c r="G311" s="350"/>
      <c r="H311" s="350"/>
      <c r="I311" s="350"/>
      <c r="J311" s="350"/>
      <c r="K311" s="350"/>
      <c r="L311" s="350"/>
      <c r="M311" s="350"/>
      <c r="N311" s="350"/>
      <c r="O311" s="350"/>
      <c r="P311" s="350"/>
      <c r="Q311" s="350"/>
      <c r="R311" s="350"/>
      <c r="S311" s="350"/>
      <c r="T311" s="350"/>
      <c r="U311" s="350"/>
      <c r="V311" s="350"/>
      <c r="W311" s="350"/>
      <c r="X311" s="350"/>
      <c r="Y311" s="350"/>
      <c r="Z311" s="350"/>
      <c r="AA311" s="350"/>
      <c r="AB311" s="350"/>
      <c r="AC311" s="350"/>
      <c r="AD311" s="350"/>
      <c r="AE311" s="350"/>
      <c r="AF311" s="350"/>
      <c r="AG311" s="350"/>
      <c r="AH311" s="350"/>
      <c r="AI311" s="350"/>
      <c r="AJ311" s="350"/>
      <c r="AK311" s="350"/>
      <c r="AL311" s="350"/>
      <c r="AM311" s="4"/>
      <c r="AN311" s="4"/>
      <c r="AO311" s="4"/>
      <c r="AP311" s="4"/>
      <c r="AQ311" s="4"/>
      <c r="AR311" s="4"/>
    </row>
    <row r="312" spans="1:44" ht="15" customHeight="1">
      <c r="A312" s="350"/>
      <c r="B312" s="350"/>
      <c r="C312" s="350"/>
      <c r="D312" s="350"/>
      <c r="E312" s="350"/>
      <c r="F312" s="350"/>
      <c r="G312" s="350"/>
      <c r="H312" s="350"/>
      <c r="I312" s="350"/>
      <c r="J312" s="350"/>
      <c r="K312" s="350"/>
      <c r="L312" s="350"/>
      <c r="M312" s="350"/>
      <c r="N312" s="350"/>
      <c r="O312" s="350"/>
      <c r="P312" s="350"/>
      <c r="Q312" s="350"/>
      <c r="R312" s="350"/>
      <c r="S312" s="350"/>
      <c r="T312" s="350"/>
      <c r="U312" s="350"/>
      <c r="V312" s="350"/>
      <c r="W312" s="350"/>
      <c r="X312" s="350"/>
      <c r="Y312" s="350"/>
      <c r="Z312" s="350"/>
      <c r="AA312" s="350"/>
      <c r="AB312" s="350"/>
      <c r="AC312" s="350"/>
      <c r="AD312" s="350"/>
      <c r="AE312" s="350"/>
      <c r="AF312" s="350"/>
      <c r="AG312" s="350"/>
      <c r="AH312" s="350"/>
      <c r="AI312" s="350"/>
      <c r="AJ312" s="350"/>
      <c r="AK312" s="350"/>
      <c r="AL312" s="350"/>
      <c r="AM312" s="4"/>
      <c r="AN312" s="4"/>
      <c r="AO312" s="4"/>
      <c r="AP312" s="4"/>
      <c r="AQ312" s="4"/>
      <c r="AR312" s="4"/>
    </row>
    <row r="313" spans="1:44" ht="15" customHeight="1">
      <c r="A313" s="350"/>
      <c r="B313" s="350"/>
      <c r="C313" s="350"/>
      <c r="D313" s="350"/>
      <c r="E313" s="350"/>
      <c r="F313" s="350"/>
      <c r="G313" s="350"/>
      <c r="H313" s="350"/>
      <c r="I313" s="350"/>
      <c r="J313" s="350"/>
      <c r="K313" s="350"/>
      <c r="L313" s="350"/>
      <c r="M313" s="350"/>
      <c r="N313" s="350"/>
      <c r="O313" s="350"/>
      <c r="P313" s="350"/>
      <c r="Q313" s="350"/>
      <c r="R313" s="350"/>
      <c r="S313" s="350"/>
      <c r="T313" s="350"/>
      <c r="U313" s="350"/>
      <c r="V313" s="350"/>
      <c r="W313" s="350"/>
      <c r="X313" s="350"/>
      <c r="Y313" s="350"/>
      <c r="Z313" s="350"/>
      <c r="AA313" s="350"/>
      <c r="AB313" s="350"/>
      <c r="AC313" s="350"/>
      <c r="AD313" s="350"/>
      <c r="AE313" s="350"/>
      <c r="AF313" s="350"/>
      <c r="AG313" s="350"/>
      <c r="AH313" s="350"/>
      <c r="AI313" s="350"/>
      <c r="AJ313" s="350"/>
      <c r="AK313" s="350"/>
      <c r="AL313" s="350"/>
      <c r="AM313" s="4"/>
      <c r="AN313" s="4"/>
      <c r="AO313" s="4"/>
      <c r="AP313" s="4"/>
      <c r="AQ313" s="4"/>
      <c r="AR313" s="4"/>
    </row>
    <row r="314" spans="1:44" ht="7.5" customHeight="1">
      <c r="A314" s="350"/>
      <c r="B314" s="350"/>
      <c r="C314" s="350"/>
      <c r="D314" s="350"/>
      <c r="E314" s="350"/>
      <c r="F314" s="350"/>
      <c r="G314" s="350"/>
      <c r="H314" s="350"/>
      <c r="I314" s="350"/>
      <c r="J314" s="350"/>
      <c r="K314" s="350"/>
      <c r="L314" s="350"/>
      <c r="M314" s="350"/>
      <c r="N314" s="350"/>
      <c r="O314" s="350"/>
      <c r="P314" s="350"/>
      <c r="Q314" s="350"/>
      <c r="R314" s="350"/>
      <c r="S314" s="350"/>
      <c r="T314" s="350"/>
      <c r="U314" s="350"/>
      <c r="V314" s="350"/>
      <c r="W314" s="350"/>
      <c r="X314" s="350"/>
      <c r="Y314" s="350"/>
      <c r="Z314" s="350"/>
      <c r="AA314" s="350"/>
      <c r="AB314" s="350"/>
      <c r="AC314" s="350"/>
      <c r="AD314" s="350"/>
      <c r="AE314" s="350"/>
      <c r="AF314" s="350"/>
      <c r="AG314" s="350"/>
      <c r="AH314" s="350"/>
      <c r="AI314" s="350"/>
      <c r="AJ314" s="350"/>
      <c r="AK314" s="350"/>
      <c r="AL314" s="350"/>
      <c r="AM314" s="4"/>
      <c r="AN314" s="4"/>
      <c r="AO314" s="4"/>
      <c r="AP314" s="4"/>
      <c r="AQ314" s="4"/>
      <c r="AR314" s="4"/>
    </row>
    <row r="315" spans="1:44" ht="15" customHeight="1">
      <c r="A315" s="350" t="s">
        <v>2443</v>
      </c>
      <c r="B315" s="350"/>
      <c r="C315" s="350"/>
      <c r="D315" s="350"/>
      <c r="E315" s="350"/>
      <c r="F315" s="350"/>
      <c r="G315" s="350"/>
      <c r="H315" s="350"/>
      <c r="I315" s="350"/>
      <c r="J315" s="350"/>
      <c r="K315" s="350"/>
      <c r="L315" s="350"/>
      <c r="M315" s="350"/>
      <c r="N315" s="350"/>
      <c r="O315" s="350"/>
      <c r="P315" s="350"/>
      <c r="Q315" s="350"/>
      <c r="R315" s="350"/>
      <c r="S315" s="350"/>
      <c r="T315" s="350"/>
      <c r="U315" s="350"/>
      <c r="V315" s="350"/>
      <c r="W315" s="350"/>
      <c r="X315" s="350"/>
      <c r="Y315" s="350"/>
      <c r="Z315" s="350"/>
      <c r="AA315" s="350"/>
      <c r="AB315" s="350"/>
      <c r="AC315" s="350"/>
      <c r="AD315" s="350"/>
      <c r="AE315" s="350"/>
      <c r="AF315" s="350"/>
      <c r="AG315" s="350"/>
      <c r="AH315" s="350"/>
      <c r="AI315" s="350"/>
      <c r="AJ315" s="350"/>
      <c r="AK315" s="350"/>
      <c r="AL315" s="350"/>
      <c r="AM315" s="213"/>
    </row>
    <row r="316" spans="1:44" ht="15" customHeight="1">
      <c r="A316" s="350"/>
      <c r="B316" s="350"/>
      <c r="C316" s="350"/>
      <c r="D316" s="350"/>
      <c r="E316" s="350"/>
      <c r="F316" s="350"/>
      <c r="G316" s="350"/>
      <c r="H316" s="350"/>
      <c r="I316" s="350"/>
      <c r="J316" s="350"/>
      <c r="K316" s="350"/>
      <c r="L316" s="350"/>
      <c r="M316" s="350"/>
      <c r="N316" s="350"/>
      <c r="O316" s="350"/>
      <c r="P316" s="350"/>
      <c r="Q316" s="350"/>
      <c r="R316" s="350"/>
      <c r="S316" s="350"/>
      <c r="T316" s="350"/>
      <c r="U316" s="350"/>
      <c r="V316" s="350"/>
      <c r="W316" s="350"/>
      <c r="X316" s="350"/>
      <c r="Y316" s="350"/>
      <c r="Z316" s="350"/>
      <c r="AA316" s="350"/>
      <c r="AB316" s="350"/>
      <c r="AC316" s="350"/>
      <c r="AD316" s="350"/>
      <c r="AE316" s="350"/>
      <c r="AF316" s="350"/>
      <c r="AG316" s="350"/>
      <c r="AH316" s="350"/>
      <c r="AI316" s="350"/>
      <c r="AJ316" s="350"/>
      <c r="AK316" s="350"/>
      <c r="AL316" s="350"/>
      <c r="AM316" s="213"/>
    </row>
    <row r="317" spans="1:44" ht="15" customHeight="1">
      <c r="A317" s="350"/>
      <c r="B317" s="350"/>
      <c r="C317" s="350"/>
      <c r="D317" s="350"/>
      <c r="E317" s="350"/>
      <c r="F317" s="350"/>
      <c r="G317" s="350"/>
      <c r="H317" s="350"/>
      <c r="I317" s="350"/>
      <c r="J317" s="350"/>
      <c r="K317" s="350"/>
      <c r="L317" s="350"/>
      <c r="M317" s="350"/>
      <c r="N317" s="350"/>
      <c r="O317" s="350"/>
      <c r="P317" s="350"/>
      <c r="Q317" s="350"/>
      <c r="R317" s="350"/>
      <c r="S317" s="350"/>
      <c r="T317" s="350"/>
      <c r="U317" s="350"/>
      <c r="V317" s="350"/>
      <c r="W317" s="350"/>
      <c r="X317" s="350"/>
      <c r="Y317" s="350"/>
      <c r="Z317" s="350"/>
      <c r="AA317" s="350"/>
      <c r="AB317" s="350"/>
      <c r="AC317" s="350"/>
      <c r="AD317" s="350"/>
      <c r="AE317" s="350"/>
      <c r="AF317" s="350"/>
      <c r="AG317" s="350"/>
      <c r="AH317" s="350"/>
      <c r="AI317" s="350"/>
      <c r="AJ317" s="350"/>
      <c r="AK317" s="350"/>
      <c r="AL317" s="350"/>
      <c r="AM317" s="213"/>
    </row>
    <row r="318" spans="1:44" ht="15" customHeight="1">
      <c r="A318" s="350"/>
      <c r="B318" s="350"/>
      <c r="C318" s="350"/>
      <c r="D318" s="350"/>
      <c r="E318" s="350"/>
      <c r="F318" s="350"/>
      <c r="G318" s="350"/>
      <c r="H318" s="350"/>
      <c r="I318" s="350"/>
      <c r="J318" s="350"/>
      <c r="K318" s="350"/>
      <c r="L318" s="350"/>
      <c r="M318" s="350"/>
      <c r="N318" s="350"/>
      <c r="O318" s="350"/>
      <c r="P318" s="350"/>
      <c r="Q318" s="350"/>
      <c r="R318" s="350"/>
      <c r="S318" s="350"/>
      <c r="T318" s="350"/>
      <c r="U318" s="350"/>
      <c r="V318" s="350"/>
      <c r="W318" s="350"/>
      <c r="X318" s="350"/>
      <c r="Y318" s="350"/>
      <c r="Z318" s="350"/>
      <c r="AA318" s="350"/>
      <c r="AB318" s="350"/>
      <c r="AC318" s="350"/>
      <c r="AD318" s="350"/>
      <c r="AE318" s="350"/>
      <c r="AF318" s="350"/>
      <c r="AG318" s="350"/>
      <c r="AH318" s="350"/>
      <c r="AI318" s="350"/>
      <c r="AJ318" s="350"/>
      <c r="AK318" s="350"/>
      <c r="AL318" s="350"/>
      <c r="AM318" s="213"/>
    </row>
    <row r="319" spans="1:44" ht="15" customHeight="1">
      <c r="A319" s="350"/>
      <c r="B319" s="350"/>
      <c r="C319" s="350"/>
      <c r="D319" s="350"/>
      <c r="E319" s="350"/>
      <c r="F319" s="350"/>
      <c r="G319" s="350"/>
      <c r="H319" s="350"/>
      <c r="I319" s="350"/>
      <c r="J319" s="350"/>
      <c r="K319" s="350"/>
      <c r="L319" s="350"/>
      <c r="M319" s="350"/>
      <c r="N319" s="350"/>
      <c r="O319" s="350"/>
      <c r="P319" s="350"/>
      <c r="Q319" s="350"/>
      <c r="R319" s="350"/>
      <c r="S319" s="350"/>
      <c r="T319" s="350"/>
      <c r="U319" s="350"/>
      <c r="V319" s="350"/>
      <c r="W319" s="350"/>
      <c r="X319" s="350"/>
      <c r="Y319" s="350"/>
      <c r="Z319" s="350"/>
      <c r="AA319" s="350"/>
      <c r="AB319" s="350"/>
      <c r="AC319" s="350"/>
      <c r="AD319" s="350"/>
      <c r="AE319" s="350"/>
      <c r="AF319" s="350"/>
      <c r="AG319" s="350"/>
      <c r="AH319" s="350"/>
      <c r="AI319" s="350"/>
      <c r="AJ319" s="350"/>
      <c r="AK319" s="350"/>
      <c r="AL319" s="350"/>
      <c r="AM319" s="213"/>
    </row>
    <row r="320" spans="1:44" ht="15" customHeight="1">
      <c r="A320" s="350"/>
      <c r="B320" s="350"/>
      <c r="C320" s="350"/>
      <c r="D320" s="350"/>
      <c r="E320" s="350"/>
      <c r="F320" s="350"/>
      <c r="G320" s="350"/>
      <c r="H320" s="350"/>
      <c r="I320" s="350"/>
      <c r="J320" s="350"/>
      <c r="K320" s="350"/>
      <c r="L320" s="350"/>
      <c r="M320" s="350"/>
      <c r="N320" s="350"/>
      <c r="O320" s="350"/>
      <c r="P320" s="350"/>
      <c r="Q320" s="350"/>
      <c r="R320" s="350"/>
      <c r="S320" s="350"/>
      <c r="T320" s="350"/>
      <c r="U320" s="350"/>
      <c r="V320" s="350"/>
      <c r="W320" s="350"/>
      <c r="X320" s="350"/>
      <c r="Y320" s="350"/>
      <c r="Z320" s="350"/>
      <c r="AA320" s="350"/>
      <c r="AB320" s="350"/>
      <c r="AC320" s="350"/>
      <c r="AD320" s="350"/>
      <c r="AE320" s="350"/>
      <c r="AF320" s="350"/>
      <c r="AG320" s="350"/>
      <c r="AH320" s="350"/>
      <c r="AI320" s="350"/>
      <c r="AJ320" s="350"/>
      <c r="AK320" s="350"/>
      <c r="AL320" s="350"/>
      <c r="AM320" s="213"/>
    </row>
    <row r="321" spans="1:39" ht="15" customHeight="1">
      <c r="A321" s="350"/>
      <c r="B321" s="350"/>
      <c r="C321" s="350"/>
      <c r="D321" s="350"/>
      <c r="E321" s="350"/>
      <c r="F321" s="350"/>
      <c r="G321" s="350"/>
      <c r="H321" s="350"/>
      <c r="I321" s="350"/>
      <c r="J321" s="350"/>
      <c r="K321" s="350"/>
      <c r="L321" s="350"/>
      <c r="M321" s="350"/>
      <c r="N321" s="350"/>
      <c r="O321" s="350"/>
      <c r="P321" s="350"/>
      <c r="Q321" s="350"/>
      <c r="R321" s="350"/>
      <c r="S321" s="350"/>
      <c r="T321" s="350"/>
      <c r="U321" s="350"/>
      <c r="V321" s="350"/>
      <c r="W321" s="350"/>
      <c r="X321" s="350"/>
      <c r="Y321" s="350"/>
      <c r="Z321" s="350"/>
      <c r="AA321" s="350"/>
      <c r="AB321" s="350"/>
      <c r="AC321" s="350"/>
      <c r="AD321" s="350"/>
      <c r="AE321" s="350"/>
      <c r="AF321" s="350"/>
      <c r="AG321" s="350"/>
      <c r="AH321" s="350"/>
      <c r="AI321" s="350"/>
      <c r="AJ321" s="350"/>
      <c r="AK321" s="350"/>
      <c r="AL321" s="350"/>
      <c r="AM321" s="213"/>
    </row>
    <row r="322" spans="1:39" ht="15" customHeight="1">
      <c r="A322" s="350"/>
      <c r="B322" s="350"/>
      <c r="C322" s="350"/>
      <c r="D322" s="350"/>
      <c r="E322" s="350"/>
      <c r="F322" s="350"/>
      <c r="G322" s="350"/>
      <c r="H322" s="350"/>
      <c r="I322" s="350"/>
      <c r="J322" s="350"/>
      <c r="K322" s="350"/>
      <c r="L322" s="350"/>
      <c r="M322" s="350"/>
      <c r="N322" s="350"/>
      <c r="O322" s="350"/>
      <c r="P322" s="350"/>
      <c r="Q322" s="350"/>
      <c r="R322" s="350"/>
      <c r="S322" s="350"/>
      <c r="T322" s="350"/>
      <c r="U322" s="350"/>
      <c r="V322" s="350"/>
      <c r="W322" s="350"/>
      <c r="X322" s="350"/>
      <c r="Y322" s="350"/>
      <c r="Z322" s="350"/>
      <c r="AA322" s="350"/>
      <c r="AB322" s="350"/>
      <c r="AC322" s="350"/>
      <c r="AD322" s="350"/>
      <c r="AE322" s="350"/>
      <c r="AF322" s="350"/>
      <c r="AG322" s="350"/>
      <c r="AH322" s="350"/>
      <c r="AI322" s="350"/>
      <c r="AJ322" s="350"/>
      <c r="AK322" s="350"/>
      <c r="AL322" s="350"/>
      <c r="AM322" s="213"/>
    </row>
    <row r="323" spans="1:39" ht="15" customHeight="1">
      <c r="A323" s="350"/>
      <c r="B323" s="350"/>
      <c r="C323" s="350"/>
      <c r="D323" s="350"/>
      <c r="E323" s="350"/>
      <c r="F323" s="350"/>
      <c r="G323" s="350"/>
      <c r="H323" s="350"/>
      <c r="I323" s="350"/>
      <c r="J323" s="350"/>
      <c r="K323" s="350"/>
      <c r="L323" s="350"/>
      <c r="M323" s="350"/>
      <c r="N323" s="350"/>
      <c r="O323" s="350"/>
      <c r="P323" s="350"/>
      <c r="Q323" s="350"/>
      <c r="R323" s="350"/>
      <c r="S323" s="350"/>
      <c r="T323" s="350"/>
      <c r="U323" s="350"/>
      <c r="V323" s="350"/>
      <c r="W323" s="350"/>
      <c r="X323" s="350"/>
      <c r="Y323" s="350"/>
      <c r="Z323" s="350"/>
      <c r="AA323" s="350"/>
      <c r="AB323" s="350"/>
      <c r="AC323" s="350"/>
      <c r="AD323" s="350"/>
      <c r="AE323" s="350"/>
      <c r="AF323" s="350"/>
      <c r="AG323" s="350"/>
      <c r="AH323" s="350"/>
      <c r="AI323" s="350"/>
      <c r="AJ323" s="350"/>
      <c r="AK323" s="350"/>
      <c r="AL323" s="350"/>
      <c r="AM323" s="213"/>
    </row>
    <row r="324" spans="1:39" ht="15" customHeight="1">
      <c r="A324" s="350"/>
      <c r="B324" s="350"/>
      <c r="C324" s="350"/>
      <c r="D324" s="350"/>
      <c r="E324" s="350"/>
      <c r="F324" s="350"/>
      <c r="G324" s="350"/>
      <c r="H324" s="350"/>
      <c r="I324" s="350"/>
      <c r="J324" s="350"/>
      <c r="K324" s="350"/>
      <c r="L324" s="350"/>
      <c r="M324" s="350"/>
      <c r="N324" s="350"/>
      <c r="O324" s="350"/>
      <c r="P324" s="350"/>
      <c r="Q324" s="350"/>
      <c r="R324" s="350"/>
      <c r="S324" s="350"/>
      <c r="T324" s="350"/>
      <c r="U324" s="350"/>
      <c r="V324" s="350"/>
      <c r="W324" s="350"/>
      <c r="X324" s="350"/>
      <c r="Y324" s="350"/>
      <c r="Z324" s="350"/>
      <c r="AA324" s="350"/>
      <c r="AB324" s="350"/>
      <c r="AC324" s="350"/>
      <c r="AD324" s="350"/>
      <c r="AE324" s="350"/>
      <c r="AF324" s="350"/>
      <c r="AG324" s="350"/>
      <c r="AH324" s="350"/>
      <c r="AI324" s="350"/>
      <c r="AJ324" s="350"/>
      <c r="AK324" s="350"/>
      <c r="AL324" s="350"/>
      <c r="AM324" s="213"/>
    </row>
    <row r="325" spans="1:39" ht="15" customHeight="1">
      <c r="A325" s="350"/>
      <c r="B325" s="350"/>
      <c r="C325" s="350"/>
      <c r="D325" s="350"/>
      <c r="E325" s="350"/>
      <c r="F325" s="350"/>
      <c r="G325" s="350"/>
      <c r="H325" s="350"/>
      <c r="I325" s="350"/>
      <c r="J325" s="350"/>
      <c r="K325" s="350"/>
      <c r="L325" s="350"/>
      <c r="M325" s="350"/>
      <c r="N325" s="350"/>
      <c r="O325" s="350"/>
      <c r="P325" s="350"/>
      <c r="Q325" s="350"/>
      <c r="R325" s="350"/>
      <c r="S325" s="350"/>
      <c r="T325" s="350"/>
      <c r="U325" s="350"/>
      <c r="V325" s="350"/>
      <c r="W325" s="350"/>
      <c r="X325" s="350"/>
      <c r="Y325" s="350"/>
      <c r="Z325" s="350"/>
      <c r="AA325" s="350"/>
      <c r="AB325" s="350"/>
      <c r="AC325" s="350"/>
      <c r="AD325" s="350"/>
      <c r="AE325" s="350"/>
      <c r="AF325" s="350"/>
      <c r="AG325" s="350"/>
      <c r="AH325" s="350"/>
      <c r="AI325" s="350"/>
      <c r="AJ325" s="350"/>
      <c r="AK325" s="350"/>
      <c r="AL325" s="350"/>
      <c r="AM325" s="213"/>
    </row>
    <row r="326" spans="1:39" ht="15" customHeight="1">
      <c r="A326" s="350"/>
      <c r="B326" s="350"/>
      <c r="C326" s="350"/>
      <c r="D326" s="350"/>
      <c r="E326" s="350"/>
      <c r="F326" s="350"/>
      <c r="G326" s="350"/>
      <c r="H326" s="350"/>
      <c r="I326" s="350"/>
      <c r="J326" s="350"/>
      <c r="K326" s="350"/>
      <c r="L326" s="350"/>
      <c r="M326" s="350"/>
      <c r="N326" s="350"/>
      <c r="O326" s="350"/>
      <c r="P326" s="350"/>
      <c r="Q326" s="350"/>
      <c r="R326" s="350"/>
      <c r="S326" s="350"/>
      <c r="T326" s="350"/>
      <c r="U326" s="350"/>
      <c r="V326" s="350"/>
      <c r="W326" s="350"/>
      <c r="X326" s="350"/>
      <c r="Y326" s="350"/>
      <c r="Z326" s="350"/>
      <c r="AA326" s="350"/>
      <c r="AB326" s="350"/>
      <c r="AC326" s="350"/>
      <c r="AD326" s="350"/>
      <c r="AE326" s="350"/>
      <c r="AF326" s="350"/>
      <c r="AG326" s="350"/>
      <c r="AH326" s="350"/>
      <c r="AI326" s="350"/>
      <c r="AJ326" s="350"/>
      <c r="AK326" s="350"/>
      <c r="AL326" s="350"/>
      <c r="AM326" s="213"/>
    </row>
    <row r="327" spans="1:39" ht="15" customHeight="1">
      <c r="A327" s="350"/>
      <c r="B327" s="350"/>
      <c r="C327" s="350"/>
      <c r="D327" s="350"/>
      <c r="E327" s="350"/>
      <c r="F327" s="350"/>
      <c r="G327" s="350"/>
      <c r="H327" s="350"/>
      <c r="I327" s="350"/>
      <c r="J327" s="350"/>
      <c r="K327" s="350"/>
      <c r="L327" s="350"/>
      <c r="M327" s="350"/>
      <c r="N327" s="350"/>
      <c r="O327" s="350"/>
      <c r="P327" s="350"/>
      <c r="Q327" s="350"/>
      <c r="R327" s="350"/>
      <c r="S327" s="350"/>
      <c r="T327" s="350"/>
      <c r="U327" s="350"/>
      <c r="V327" s="350"/>
      <c r="W327" s="350"/>
      <c r="X327" s="350"/>
      <c r="Y327" s="350"/>
      <c r="Z327" s="350"/>
      <c r="AA327" s="350"/>
      <c r="AB327" s="350"/>
      <c r="AC327" s="350"/>
      <c r="AD327" s="350"/>
      <c r="AE327" s="350"/>
      <c r="AF327" s="350"/>
      <c r="AG327" s="350"/>
      <c r="AH327" s="350"/>
      <c r="AI327" s="350"/>
      <c r="AJ327" s="350"/>
      <c r="AK327" s="350"/>
      <c r="AL327" s="350"/>
      <c r="AM327" s="213"/>
    </row>
    <row r="328" spans="1:39" ht="15" customHeight="1">
      <c r="A328" s="350"/>
      <c r="B328" s="350"/>
      <c r="C328" s="350"/>
      <c r="D328" s="350"/>
      <c r="E328" s="350"/>
      <c r="F328" s="350"/>
      <c r="G328" s="350"/>
      <c r="H328" s="350"/>
      <c r="I328" s="350"/>
      <c r="J328" s="350"/>
      <c r="K328" s="350"/>
      <c r="L328" s="350"/>
      <c r="M328" s="350"/>
      <c r="N328" s="350"/>
      <c r="O328" s="350"/>
      <c r="P328" s="350"/>
      <c r="Q328" s="350"/>
      <c r="R328" s="350"/>
      <c r="S328" s="350"/>
      <c r="T328" s="350"/>
      <c r="U328" s="350"/>
      <c r="V328" s="350"/>
      <c r="W328" s="350"/>
      <c r="X328" s="350"/>
      <c r="Y328" s="350"/>
      <c r="Z328" s="350"/>
      <c r="AA328" s="350"/>
      <c r="AB328" s="350"/>
      <c r="AC328" s="350"/>
      <c r="AD328" s="350"/>
      <c r="AE328" s="350"/>
      <c r="AF328" s="350"/>
      <c r="AG328" s="350"/>
      <c r="AH328" s="350"/>
      <c r="AI328" s="350"/>
      <c r="AJ328" s="350"/>
      <c r="AK328" s="350"/>
      <c r="AL328" s="350"/>
      <c r="AM328" s="213"/>
    </row>
    <row r="329" spans="1:39" ht="2.5" customHeight="1">
      <c r="A329" s="350"/>
      <c r="B329" s="350"/>
      <c r="C329" s="350"/>
      <c r="D329" s="350"/>
      <c r="E329" s="350"/>
      <c r="F329" s="350"/>
      <c r="G329" s="350"/>
      <c r="H329" s="350"/>
      <c r="I329" s="350"/>
      <c r="J329" s="350"/>
      <c r="K329" s="350"/>
      <c r="L329" s="350"/>
      <c r="M329" s="350"/>
      <c r="N329" s="350"/>
      <c r="O329" s="350"/>
      <c r="P329" s="350"/>
      <c r="Q329" s="350"/>
      <c r="R329" s="350"/>
      <c r="S329" s="350"/>
      <c r="T329" s="350"/>
      <c r="U329" s="350"/>
      <c r="V329" s="350"/>
      <c r="W329" s="350"/>
      <c r="X329" s="350"/>
      <c r="Y329" s="350"/>
      <c r="Z329" s="350"/>
      <c r="AA329" s="350"/>
      <c r="AB329" s="350"/>
      <c r="AC329" s="350"/>
      <c r="AD329" s="350"/>
      <c r="AE329" s="350"/>
      <c r="AF329" s="350"/>
      <c r="AG329" s="350"/>
      <c r="AH329" s="350"/>
      <c r="AI329" s="350"/>
      <c r="AJ329" s="350"/>
      <c r="AK329" s="350"/>
      <c r="AL329" s="350"/>
      <c r="AM329" s="213"/>
    </row>
    <row r="330" spans="1:39" ht="15" customHeight="1">
      <c r="A330" s="350" t="s">
        <v>2444</v>
      </c>
      <c r="B330" s="350"/>
      <c r="C330" s="350"/>
      <c r="D330" s="350"/>
      <c r="E330" s="350"/>
      <c r="F330" s="350"/>
      <c r="G330" s="350"/>
      <c r="H330" s="350"/>
      <c r="I330" s="350"/>
      <c r="J330" s="350"/>
      <c r="K330" s="350"/>
      <c r="L330" s="350"/>
      <c r="M330" s="350"/>
      <c r="N330" s="350"/>
      <c r="O330" s="350"/>
      <c r="P330" s="350"/>
      <c r="Q330" s="350"/>
      <c r="R330" s="350"/>
      <c r="S330" s="350"/>
      <c r="T330" s="350"/>
      <c r="U330" s="350"/>
      <c r="V330" s="350"/>
      <c r="W330" s="350"/>
      <c r="X330" s="350"/>
      <c r="Y330" s="350"/>
      <c r="Z330" s="350"/>
      <c r="AA330" s="350"/>
      <c r="AB330" s="350"/>
      <c r="AC330" s="350"/>
      <c r="AD330" s="350"/>
      <c r="AE330" s="350"/>
      <c r="AF330" s="350"/>
      <c r="AG330" s="350"/>
      <c r="AH330" s="350"/>
      <c r="AI330" s="350"/>
      <c r="AJ330" s="350"/>
      <c r="AK330" s="350"/>
      <c r="AL330" s="350"/>
      <c r="AM330" s="213"/>
    </row>
    <row r="331" spans="1:39" ht="15" customHeight="1">
      <c r="A331" s="350"/>
      <c r="B331" s="350"/>
      <c r="C331" s="350"/>
      <c r="D331" s="350"/>
      <c r="E331" s="350"/>
      <c r="F331" s="350"/>
      <c r="G331" s="350"/>
      <c r="H331" s="350"/>
      <c r="I331" s="350"/>
      <c r="J331" s="350"/>
      <c r="K331" s="350"/>
      <c r="L331" s="350"/>
      <c r="M331" s="350"/>
      <c r="N331" s="350"/>
      <c r="O331" s="350"/>
      <c r="P331" s="350"/>
      <c r="Q331" s="350"/>
      <c r="R331" s="350"/>
      <c r="S331" s="350"/>
      <c r="T331" s="350"/>
      <c r="U331" s="350"/>
      <c r="V331" s="350"/>
      <c r="W331" s="350"/>
      <c r="X331" s="350"/>
      <c r="Y331" s="350"/>
      <c r="Z331" s="350"/>
      <c r="AA331" s="350"/>
      <c r="AB331" s="350"/>
      <c r="AC331" s="350"/>
      <c r="AD331" s="350"/>
      <c r="AE331" s="350"/>
      <c r="AF331" s="350"/>
      <c r="AG331" s="350"/>
      <c r="AH331" s="350"/>
      <c r="AI331" s="350"/>
      <c r="AJ331" s="350"/>
      <c r="AK331" s="350"/>
      <c r="AL331" s="350"/>
      <c r="AM331" s="213"/>
    </row>
    <row r="332" spans="1:39" ht="15" customHeight="1">
      <c r="A332" s="350"/>
      <c r="B332" s="350"/>
      <c r="C332" s="350"/>
      <c r="D332" s="350"/>
      <c r="E332" s="350"/>
      <c r="F332" s="350"/>
      <c r="G332" s="350"/>
      <c r="H332" s="350"/>
      <c r="I332" s="350"/>
      <c r="J332" s="350"/>
      <c r="K332" s="350"/>
      <c r="L332" s="350"/>
      <c r="M332" s="350"/>
      <c r="N332" s="350"/>
      <c r="O332" s="350"/>
      <c r="P332" s="350"/>
      <c r="Q332" s="350"/>
      <c r="R332" s="350"/>
      <c r="S332" s="350"/>
      <c r="T332" s="350"/>
      <c r="U332" s="350"/>
      <c r="V332" s="350"/>
      <c r="W332" s="350"/>
      <c r="X332" s="350"/>
      <c r="Y332" s="350"/>
      <c r="Z332" s="350"/>
      <c r="AA332" s="350"/>
      <c r="AB332" s="350"/>
      <c r="AC332" s="350"/>
      <c r="AD332" s="350"/>
      <c r="AE332" s="350"/>
      <c r="AF332" s="350"/>
      <c r="AG332" s="350"/>
      <c r="AH332" s="350"/>
      <c r="AI332" s="350"/>
      <c r="AJ332" s="350"/>
      <c r="AK332" s="350"/>
      <c r="AL332" s="350"/>
      <c r="AM332" s="213"/>
    </row>
    <row r="333" spans="1:39" ht="15" customHeight="1">
      <c r="A333" s="350"/>
      <c r="B333" s="350"/>
      <c r="C333" s="350"/>
      <c r="D333" s="350"/>
      <c r="E333" s="350"/>
      <c r="F333" s="350"/>
      <c r="G333" s="350"/>
      <c r="H333" s="350"/>
      <c r="I333" s="350"/>
      <c r="J333" s="350"/>
      <c r="K333" s="350"/>
      <c r="L333" s="350"/>
      <c r="M333" s="350"/>
      <c r="N333" s="350"/>
      <c r="O333" s="350"/>
      <c r="P333" s="350"/>
      <c r="Q333" s="350"/>
      <c r="R333" s="350"/>
      <c r="S333" s="350"/>
      <c r="T333" s="350"/>
      <c r="U333" s="350"/>
      <c r="V333" s="350"/>
      <c r="W333" s="350"/>
      <c r="X333" s="350"/>
      <c r="Y333" s="350"/>
      <c r="Z333" s="350"/>
      <c r="AA333" s="350"/>
      <c r="AB333" s="350"/>
      <c r="AC333" s="350"/>
      <c r="AD333" s="350"/>
      <c r="AE333" s="350"/>
      <c r="AF333" s="350"/>
      <c r="AG333" s="350"/>
      <c r="AH333" s="350"/>
      <c r="AI333" s="350"/>
      <c r="AJ333" s="350"/>
      <c r="AK333" s="350"/>
      <c r="AL333" s="350"/>
      <c r="AM333" s="213"/>
    </row>
    <row r="334" spans="1:39" ht="15" customHeight="1">
      <c r="A334" s="350"/>
      <c r="B334" s="350"/>
      <c r="C334" s="350"/>
      <c r="D334" s="350"/>
      <c r="E334" s="350"/>
      <c r="F334" s="350"/>
      <c r="G334" s="350"/>
      <c r="H334" s="350"/>
      <c r="I334" s="350"/>
      <c r="J334" s="350"/>
      <c r="K334" s="350"/>
      <c r="L334" s="350"/>
      <c r="M334" s="350"/>
      <c r="N334" s="350"/>
      <c r="O334" s="350"/>
      <c r="P334" s="350"/>
      <c r="Q334" s="350"/>
      <c r="R334" s="350"/>
      <c r="S334" s="350"/>
      <c r="T334" s="350"/>
      <c r="U334" s="350"/>
      <c r="V334" s="350"/>
      <c r="W334" s="350"/>
      <c r="X334" s="350"/>
      <c r="Y334" s="350"/>
      <c r="Z334" s="350"/>
      <c r="AA334" s="350"/>
      <c r="AB334" s="350"/>
      <c r="AC334" s="350"/>
      <c r="AD334" s="350"/>
      <c r="AE334" s="350"/>
      <c r="AF334" s="350"/>
      <c r="AG334" s="350"/>
      <c r="AH334" s="350"/>
      <c r="AI334" s="350"/>
      <c r="AJ334" s="350"/>
      <c r="AK334" s="350"/>
      <c r="AL334" s="350"/>
      <c r="AM334" s="213"/>
    </row>
    <row r="335" spans="1:39" ht="15" customHeight="1">
      <c r="A335" s="350"/>
      <c r="B335" s="350"/>
      <c r="C335" s="350"/>
      <c r="D335" s="350"/>
      <c r="E335" s="350"/>
      <c r="F335" s="350"/>
      <c r="G335" s="350"/>
      <c r="H335" s="350"/>
      <c r="I335" s="350"/>
      <c r="J335" s="350"/>
      <c r="K335" s="350"/>
      <c r="L335" s="350"/>
      <c r="M335" s="350"/>
      <c r="N335" s="350"/>
      <c r="O335" s="350"/>
      <c r="P335" s="350"/>
      <c r="Q335" s="350"/>
      <c r="R335" s="350"/>
      <c r="S335" s="350"/>
      <c r="T335" s="350"/>
      <c r="U335" s="350"/>
      <c r="V335" s="350"/>
      <c r="W335" s="350"/>
      <c r="X335" s="350"/>
      <c r="Y335" s="350"/>
      <c r="Z335" s="350"/>
      <c r="AA335" s="350"/>
      <c r="AB335" s="350"/>
      <c r="AC335" s="350"/>
      <c r="AD335" s="350"/>
      <c r="AE335" s="350"/>
      <c r="AF335" s="350"/>
      <c r="AG335" s="350"/>
      <c r="AH335" s="350"/>
      <c r="AI335" s="350"/>
      <c r="AJ335" s="350"/>
      <c r="AK335" s="350"/>
      <c r="AL335" s="350"/>
      <c r="AM335" s="213"/>
    </row>
    <row r="336" spans="1:39" ht="15" customHeight="1">
      <c r="A336" s="350"/>
      <c r="B336" s="350"/>
      <c r="C336" s="350"/>
      <c r="D336" s="350"/>
      <c r="E336" s="350"/>
      <c r="F336" s="350"/>
      <c r="G336" s="350"/>
      <c r="H336" s="350"/>
      <c r="I336" s="350"/>
      <c r="J336" s="350"/>
      <c r="K336" s="350"/>
      <c r="L336" s="350"/>
      <c r="M336" s="350"/>
      <c r="N336" s="350"/>
      <c r="O336" s="350"/>
      <c r="P336" s="350"/>
      <c r="Q336" s="350"/>
      <c r="R336" s="350"/>
      <c r="S336" s="350"/>
      <c r="T336" s="350"/>
      <c r="U336" s="350"/>
      <c r="V336" s="350"/>
      <c r="W336" s="350"/>
      <c r="X336" s="350"/>
      <c r="Y336" s="350"/>
      <c r="Z336" s="350"/>
      <c r="AA336" s="350"/>
      <c r="AB336" s="350"/>
      <c r="AC336" s="350"/>
      <c r="AD336" s="350"/>
      <c r="AE336" s="350"/>
      <c r="AF336" s="350"/>
      <c r="AG336" s="350"/>
      <c r="AH336" s="350"/>
      <c r="AI336" s="350"/>
      <c r="AJ336" s="350"/>
      <c r="AK336" s="350"/>
      <c r="AL336" s="350"/>
      <c r="AM336" s="213"/>
    </row>
    <row r="337" spans="1:39" ht="15" customHeight="1">
      <c r="A337" s="350"/>
      <c r="B337" s="350"/>
      <c r="C337" s="350"/>
      <c r="D337" s="350"/>
      <c r="E337" s="350"/>
      <c r="F337" s="350"/>
      <c r="G337" s="350"/>
      <c r="H337" s="350"/>
      <c r="I337" s="350"/>
      <c r="J337" s="350"/>
      <c r="K337" s="350"/>
      <c r="L337" s="350"/>
      <c r="M337" s="350"/>
      <c r="N337" s="350"/>
      <c r="O337" s="350"/>
      <c r="P337" s="350"/>
      <c r="Q337" s="350"/>
      <c r="R337" s="350"/>
      <c r="S337" s="350"/>
      <c r="T337" s="350"/>
      <c r="U337" s="350"/>
      <c r="V337" s="350"/>
      <c r="W337" s="350"/>
      <c r="X337" s="350"/>
      <c r="Y337" s="350"/>
      <c r="Z337" s="350"/>
      <c r="AA337" s="350"/>
      <c r="AB337" s="350"/>
      <c r="AC337" s="350"/>
      <c r="AD337" s="350"/>
      <c r="AE337" s="350"/>
      <c r="AF337" s="350"/>
      <c r="AG337" s="350"/>
      <c r="AH337" s="350"/>
      <c r="AI337" s="350"/>
      <c r="AJ337" s="350"/>
      <c r="AK337" s="350"/>
      <c r="AL337" s="350"/>
      <c r="AM337" s="213"/>
    </row>
    <row r="338" spans="1:39" ht="15" customHeight="1">
      <c r="A338" s="350"/>
      <c r="B338" s="350"/>
      <c r="C338" s="350"/>
      <c r="D338" s="350"/>
      <c r="E338" s="350"/>
      <c r="F338" s="350"/>
      <c r="G338" s="350"/>
      <c r="H338" s="350"/>
      <c r="I338" s="350"/>
      <c r="J338" s="350"/>
      <c r="K338" s="350"/>
      <c r="L338" s="350"/>
      <c r="M338" s="350"/>
      <c r="N338" s="350"/>
      <c r="O338" s="350"/>
      <c r="P338" s="350"/>
      <c r="Q338" s="350"/>
      <c r="R338" s="350"/>
      <c r="S338" s="350"/>
      <c r="T338" s="350"/>
      <c r="U338" s="350"/>
      <c r="V338" s="350"/>
      <c r="W338" s="350"/>
      <c r="X338" s="350"/>
      <c r="Y338" s="350"/>
      <c r="Z338" s="350"/>
      <c r="AA338" s="350"/>
      <c r="AB338" s="350"/>
      <c r="AC338" s="350"/>
      <c r="AD338" s="350"/>
      <c r="AE338" s="350"/>
      <c r="AF338" s="350"/>
      <c r="AG338" s="350"/>
      <c r="AH338" s="350"/>
      <c r="AI338" s="350"/>
      <c r="AJ338" s="350"/>
      <c r="AK338" s="350"/>
      <c r="AL338" s="350"/>
      <c r="AM338" s="213"/>
    </row>
    <row r="339" spans="1:39" ht="15" customHeight="1">
      <c r="A339" s="350"/>
      <c r="B339" s="350"/>
      <c r="C339" s="350"/>
      <c r="D339" s="350"/>
      <c r="E339" s="350"/>
      <c r="F339" s="350"/>
      <c r="G339" s="350"/>
      <c r="H339" s="350"/>
      <c r="I339" s="350"/>
      <c r="J339" s="350"/>
      <c r="K339" s="350"/>
      <c r="L339" s="350"/>
      <c r="M339" s="350"/>
      <c r="N339" s="350"/>
      <c r="O339" s="350"/>
      <c r="P339" s="350"/>
      <c r="Q339" s="350"/>
      <c r="R339" s="350"/>
      <c r="S339" s="350"/>
      <c r="T339" s="350"/>
      <c r="U339" s="350"/>
      <c r="V339" s="350"/>
      <c r="W339" s="350"/>
      <c r="X339" s="350"/>
      <c r="Y339" s="350"/>
      <c r="Z339" s="350"/>
      <c r="AA339" s="350"/>
      <c r="AB339" s="350"/>
      <c r="AC339" s="350"/>
      <c r="AD339" s="350"/>
      <c r="AE339" s="350"/>
      <c r="AF339" s="350"/>
      <c r="AG339" s="350"/>
      <c r="AH339" s="350"/>
      <c r="AI339" s="350"/>
      <c r="AJ339" s="350"/>
      <c r="AK339" s="350"/>
      <c r="AL339" s="350"/>
      <c r="AM339" s="213"/>
    </row>
    <row r="340" spans="1:39" ht="15" customHeight="1">
      <c r="A340" s="350"/>
      <c r="B340" s="350"/>
      <c r="C340" s="350"/>
      <c r="D340" s="350"/>
      <c r="E340" s="350"/>
      <c r="F340" s="350"/>
      <c r="G340" s="350"/>
      <c r="H340" s="350"/>
      <c r="I340" s="350"/>
      <c r="J340" s="350"/>
      <c r="K340" s="350"/>
      <c r="L340" s="350"/>
      <c r="M340" s="350"/>
      <c r="N340" s="350"/>
      <c r="O340" s="350"/>
      <c r="P340" s="350"/>
      <c r="Q340" s="350"/>
      <c r="R340" s="350"/>
      <c r="S340" s="350"/>
      <c r="T340" s="350"/>
      <c r="U340" s="350"/>
      <c r="V340" s="350"/>
      <c r="W340" s="350"/>
      <c r="X340" s="350"/>
      <c r="Y340" s="350"/>
      <c r="Z340" s="350"/>
      <c r="AA340" s="350"/>
      <c r="AB340" s="350"/>
      <c r="AC340" s="350"/>
      <c r="AD340" s="350"/>
      <c r="AE340" s="350"/>
      <c r="AF340" s="350"/>
      <c r="AG340" s="350"/>
      <c r="AH340" s="350"/>
      <c r="AI340" s="350"/>
      <c r="AJ340" s="350"/>
      <c r="AK340" s="350"/>
      <c r="AL340" s="350"/>
      <c r="AM340" s="213"/>
    </row>
    <row r="341" spans="1:39" ht="15" customHeight="1">
      <c r="A341" s="350"/>
      <c r="B341" s="350"/>
      <c r="C341" s="350"/>
      <c r="D341" s="350"/>
      <c r="E341" s="350"/>
      <c r="F341" s="350"/>
      <c r="G341" s="350"/>
      <c r="H341" s="350"/>
      <c r="I341" s="350"/>
      <c r="J341" s="350"/>
      <c r="K341" s="350"/>
      <c r="L341" s="350"/>
      <c r="M341" s="350"/>
      <c r="N341" s="350"/>
      <c r="O341" s="350"/>
      <c r="P341" s="350"/>
      <c r="Q341" s="350"/>
      <c r="R341" s="350"/>
      <c r="S341" s="350"/>
      <c r="T341" s="350"/>
      <c r="U341" s="350"/>
      <c r="V341" s="350"/>
      <c r="W341" s="350"/>
      <c r="X341" s="350"/>
      <c r="Y341" s="350"/>
      <c r="Z341" s="350"/>
      <c r="AA341" s="350"/>
      <c r="AB341" s="350"/>
      <c r="AC341" s="350"/>
      <c r="AD341" s="350"/>
      <c r="AE341" s="350"/>
      <c r="AF341" s="350"/>
      <c r="AG341" s="350"/>
      <c r="AH341" s="350"/>
      <c r="AI341" s="350"/>
      <c r="AJ341" s="350"/>
      <c r="AK341" s="350"/>
      <c r="AL341" s="350"/>
      <c r="AM341" s="213"/>
    </row>
    <row r="342" spans="1:39" ht="15" customHeight="1">
      <c r="A342" s="350"/>
      <c r="B342" s="350"/>
      <c r="C342" s="350"/>
      <c r="D342" s="350"/>
      <c r="E342" s="350"/>
      <c r="F342" s="350"/>
      <c r="G342" s="350"/>
      <c r="H342" s="350"/>
      <c r="I342" s="350"/>
      <c r="J342" s="350"/>
      <c r="K342" s="350"/>
      <c r="L342" s="350"/>
      <c r="M342" s="350"/>
      <c r="N342" s="350"/>
      <c r="O342" s="350"/>
      <c r="P342" s="350"/>
      <c r="Q342" s="350"/>
      <c r="R342" s="350"/>
      <c r="S342" s="350"/>
      <c r="T342" s="350"/>
      <c r="U342" s="350"/>
      <c r="V342" s="350"/>
      <c r="W342" s="350"/>
      <c r="X342" s="350"/>
      <c r="Y342" s="350"/>
      <c r="Z342" s="350"/>
      <c r="AA342" s="350"/>
      <c r="AB342" s="350"/>
      <c r="AC342" s="350"/>
      <c r="AD342" s="350"/>
      <c r="AE342" s="350"/>
      <c r="AF342" s="350"/>
      <c r="AG342" s="350"/>
      <c r="AH342" s="350"/>
      <c r="AI342" s="350"/>
      <c r="AJ342" s="350"/>
      <c r="AK342" s="350"/>
      <c r="AL342" s="350"/>
      <c r="AM342" s="213"/>
    </row>
    <row r="343" spans="1:39" ht="15" customHeight="1">
      <c r="A343" s="350"/>
      <c r="B343" s="350"/>
      <c r="C343" s="350"/>
      <c r="D343" s="350"/>
      <c r="E343" s="350"/>
      <c r="F343" s="350"/>
      <c r="G343" s="350"/>
      <c r="H343" s="350"/>
      <c r="I343" s="350"/>
      <c r="J343" s="350"/>
      <c r="K343" s="350"/>
      <c r="L343" s="350"/>
      <c r="M343" s="350"/>
      <c r="N343" s="350"/>
      <c r="O343" s="350"/>
      <c r="P343" s="350"/>
      <c r="Q343" s="350"/>
      <c r="R343" s="350"/>
      <c r="S343" s="350"/>
      <c r="T343" s="350"/>
      <c r="U343" s="350"/>
      <c r="V343" s="350"/>
      <c r="W343" s="350"/>
      <c r="X343" s="350"/>
      <c r="Y343" s="350"/>
      <c r="Z343" s="350"/>
      <c r="AA343" s="350"/>
      <c r="AB343" s="350"/>
      <c r="AC343" s="350"/>
      <c r="AD343" s="350"/>
      <c r="AE343" s="350"/>
      <c r="AF343" s="350"/>
      <c r="AG343" s="350"/>
      <c r="AH343" s="350"/>
      <c r="AI343" s="350"/>
      <c r="AJ343" s="350"/>
      <c r="AK343" s="350"/>
      <c r="AL343" s="350"/>
      <c r="AM343" s="213"/>
    </row>
    <row r="344" spans="1:39" ht="6" customHeight="1">
      <c r="A344" s="350"/>
      <c r="B344" s="350"/>
      <c r="C344" s="350"/>
      <c r="D344" s="350"/>
      <c r="E344" s="350"/>
      <c r="F344" s="350"/>
      <c r="G344" s="350"/>
      <c r="H344" s="350"/>
      <c r="I344" s="350"/>
      <c r="J344" s="350"/>
      <c r="K344" s="350"/>
      <c r="L344" s="350"/>
      <c r="M344" s="350"/>
      <c r="N344" s="350"/>
      <c r="O344" s="350"/>
      <c r="P344" s="350"/>
      <c r="Q344" s="350"/>
      <c r="R344" s="350"/>
      <c r="S344" s="350"/>
      <c r="T344" s="350"/>
      <c r="U344" s="350"/>
      <c r="V344" s="350"/>
      <c r="W344" s="350"/>
      <c r="X344" s="350"/>
      <c r="Y344" s="350"/>
      <c r="Z344" s="350"/>
      <c r="AA344" s="350"/>
      <c r="AB344" s="350"/>
      <c r="AC344" s="350"/>
      <c r="AD344" s="350"/>
      <c r="AE344" s="350"/>
      <c r="AF344" s="350"/>
      <c r="AG344" s="350"/>
      <c r="AH344" s="350"/>
      <c r="AI344" s="350"/>
      <c r="AJ344" s="350"/>
      <c r="AK344" s="350"/>
      <c r="AL344" s="350"/>
      <c r="AM344" s="213"/>
    </row>
    <row r="345" spans="1:39" ht="15" customHeight="1">
      <c r="A345" s="350" t="s">
        <v>2445</v>
      </c>
      <c r="B345" s="350"/>
      <c r="C345" s="350"/>
      <c r="D345" s="350"/>
      <c r="E345" s="350"/>
      <c r="F345" s="350"/>
      <c r="G345" s="350"/>
      <c r="H345" s="350"/>
      <c r="I345" s="350"/>
      <c r="J345" s="350"/>
      <c r="K345" s="350"/>
      <c r="L345" s="350"/>
      <c r="M345" s="350"/>
      <c r="N345" s="350"/>
      <c r="O345" s="350"/>
      <c r="P345" s="350"/>
      <c r="Q345" s="350"/>
      <c r="R345" s="350"/>
      <c r="S345" s="350"/>
      <c r="T345" s="350"/>
      <c r="U345" s="350"/>
      <c r="V345" s="350"/>
      <c r="W345" s="350"/>
      <c r="X345" s="350"/>
      <c r="Y345" s="350"/>
      <c r="Z345" s="350"/>
      <c r="AA345" s="350"/>
      <c r="AB345" s="350"/>
      <c r="AC345" s="350"/>
      <c r="AD345" s="350"/>
      <c r="AE345" s="350"/>
      <c r="AF345" s="350"/>
      <c r="AG345" s="350"/>
      <c r="AH345" s="350"/>
      <c r="AI345" s="350"/>
      <c r="AJ345" s="350"/>
      <c r="AK345" s="350"/>
      <c r="AL345" s="350"/>
      <c r="AM345" s="213"/>
    </row>
    <row r="346" spans="1:39" ht="15" customHeight="1">
      <c r="A346" s="350"/>
      <c r="B346" s="350"/>
      <c r="C346" s="350"/>
      <c r="D346" s="350"/>
      <c r="E346" s="350"/>
      <c r="F346" s="350"/>
      <c r="G346" s="350"/>
      <c r="H346" s="350"/>
      <c r="I346" s="350"/>
      <c r="J346" s="350"/>
      <c r="K346" s="350"/>
      <c r="L346" s="350"/>
      <c r="M346" s="350"/>
      <c r="N346" s="350"/>
      <c r="O346" s="350"/>
      <c r="P346" s="350"/>
      <c r="Q346" s="350"/>
      <c r="R346" s="350"/>
      <c r="S346" s="350"/>
      <c r="T346" s="350"/>
      <c r="U346" s="350"/>
      <c r="V346" s="350"/>
      <c r="W346" s="350"/>
      <c r="X346" s="350"/>
      <c r="Y346" s="350"/>
      <c r="Z346" s="350"/>
      <c r="AA346" s="350"/>
      <c r="AB346" s="350"/>
      <c r="AC346" s="350"/>
      <c r="AD346" s="350"/>
      <c r="AE346" s="350"/>
      <c r="AF346" s="350"/>
      <c r="AG346" s="350"/>
      <c r="AH346" s="350"/>
      <c r="AI346" s="350"/>
      <c r="AJ346" s="350"/>
      <c r="AK346" s="350"/>
      <c r="AL346" s="350"/>
      <c r="AM346" s="213"/>
    </row>
    <row r="347" spans="1:39" ht="15" customHeight="1">
      <c r="A347" s="350"/>
      <c r="B347" s="350"/>
      <c r="C347" s="350"/>
      <c r="D347" s="350"/>
      <c r="E347" s="350"/>
      <c r="F347" s="350"/>
      <c r="G347" s="350"/>
      <c r="H347" s="350"/>
      <c r="I347" s="350"/>
      <c r="J347" s="350"/>
      <c r="K347" s="350"/>
      <c r="L347" s="350"/>
      <c r="M347" s="350"/>
      <c r="N347" s="350"/>
      <c r="O347" s="350"/>
      <c r="P347" s="350"/>
      <c r="Q347" s="350"/>
      <c r="R347" s="350"/>
      <c r="S347" s="350"/>
      <c r="T347" s="350"/>
      <c r="U347" s="350"/>
      <c r="V347" s="350"/>
      <c r="W347" s="350"/>
      <c r="X347" s="350"/>
      <c r="Y347" s="350"/>
      <c r="Z347" s="350"/>
      <c r="AA347" s="350"/>
      <c r="AB347" s="350"/>
      <c r="AC347" s="350"/>
      <c r="AD347" s="350"/>
      <c r="AE347" s="350"/>
      <c r="AF347" s="350"/>
      <c r="AG347" s="350"/>
      <c r="AH347" s="350"/>
      <c r="AI347" s="350"/>
      <c r="AJ347" s="350"/>
      <c r="AK347" s="350"/>
      <c r="AL347" s="350"/>
      <c r="AM347" s="213"/>
    </row>
    <row r="348" spans="1:39" ht="15" customHeight="1">
      <c r="A348" s="350"/>
      <c r="B348" s="350"/>
      <c r="C348" s="350"/>
      <c r="D348" s="350"/>
      <c r="E348" s="350"/>
      <c r="F348" s="350"/>
      <c r="G348" s="350"/>
      <c r="H348" s="350"/>
      <c r="I348" s="350"/>
      <c r="J348" s="350"/>
      <c r="K348" s="350"/>
      <c r="L348" s="350"/>
      <c r="M348" s="350"/>
      <c r="N348" s="350"/>
      <c r="O348" s="350"/>
      <c r="P348" s="350"/>
      <c r="Q348" s="350"/>
      <c r="R348" s="350"/>
      <c r="S348" s="350"/>
      <c r="T348" s="350"/>
      <c r="U348" s="350"/>
      <c r="V348" s="350"/>
      <c r="W348" s="350"/>
      <c r="X348" s="350"/>
      <c r="Y348" s="350"/>
      <c r="Z348" s="350"/>
      <c r="AA348" s="350"/>
      <c r="AB348" s="350"/>
      <c r="AC348" s="350"/>
      <c r="AD348" s="350"/>
      <c r="AE348" s="350"/>
      <c r="AF348" s="350"/>
      <c r="AG348" s="350"/>
      <c r="AH348" s="350"/>
      <c r="AI348" s="350"/>
      <c r="AJ348" s="350"/>
      <c r="AK348" s="350"/>
      <c r="AL348" s="350"/>
      <c r="AM348" s="213"/>
    </row>
    <row r="349" spans="1:39" ht="18" customHeight="1">
      <c r="A349" s="350"/>
      <c r="B349" s="350"/>
      <c r="C349" s="350"/>
      <c r="D349" s="350"/>
      <c r="E349" s="350"/>
      <c r="F349" s="350"/>
      <c r="G349" s="350"/>
      <c r="H349" s="350"/>
      <c r="I349" s="350"/>
      <c r="J349" s="350"/>
      <c r="K349" s="350"/>
      <c r="L349" s="350"/>
      <c r="M349" s="350"/>
      <c r="N349" s="350"/>
      <c r="O349" s="350"/>
      <c r="P349" s="350"/>
      <c r="Q349" s="350"/>
      <c r="R349" s="350"/>
      <c r="S349" s="350"/>
      <c r="T349" s="350"/>
      <c r="U349" s="350"/>
      <c r="V349" s="350"/>
      <c r="W349" s="350"/>
      <c r="X349" s="350"/>
      <c r="Y349" s="350"/>
      <c r="Z349" s="350"/>
      <c r="AA349" s="350"/>
      <c r="AB349" s="350"/>
      <c r="AC349" s="350"/>
      <c r="AD349" s="350"/>
      <c r="AE349" s="350"/>
      <c r="AF349" s="350"/>
      <c r="AG349" s="350"/>
      <c r="AH349" s="350"/>
      <c r="AI349" s="350"/>
      <c r="AJ349" s="350"/>
      <c r="AK349" s="350"/>
      <c r="AL349" s="350"/>
      <c r="AM349" s="213"/>
    </row>
    <row r="350" spans="1:39" ht="15" customHeight="1">
      <c r="A350" s="350"/>
      <c r="B350" s="350"/>
      <c r="C350" s="350"/>
      <c r="D350" s="350"/>
      <c r="E350" s="350"/>
      <c r="F350" s="350"/>
      <c r="G350" s="350"/>
      <c r="H350" s="350"/>
      <c r="I350" s="350"/>
      <c r="J350" s="350"/>
      <c r="K350" s="350"/>
      <c r="L350" s="350"/>
      <c r="M350" s="350"/>
      <c r="N350" s="350"/>
      <c r="O350" s="350"/>
      <c r="P350" s="350"/>
      <c r="Q350" s="350"/>
      <c r="R350" s="350"/>
      <c r="S350" s="350"/>
      <c r="T350" s="350"/>
      <c r="U350" s="350"/>
      <c r="V350" s="350"/>
      <c r="W350" s="350"/>
      <c r="X350" s="350"/>
      <c r="Y350" s="350"/>
      <c r="Z350" s="350"/>
      <c r="AA350" s="350"/>
      <c r="AB350" s="350"/>
      <c r="AC350" s="350"/>
      <c r="AD350" s="350"/>
      <c r="AE350" s="350"/>
      <c r="AF350" s="350"/>
      <c r="AG350" s="350"/>
      <c r="AH350" s="350"/>
      <c r="AI350" s="350"/>
      <c r="AJ350" s="350"/>
      <c r="AK350" s="350"/>
      <c r="AL350" s="350"/>
      <c r="AM350" s="213"/>
    </row>
    <row r="351" spans="1:39" ht="15" customHeight="1">
      <c r="A351" s="350"/>
      <c r="B351" s="350"/>
      <c r="C351" s="350"/>
      <c r="D351" s="350"/>
      <c r="E351" s="350"/>
      <c r="F351" s="350"/>
      <c r="G351" s="350"/>
      <c r="H351" s="350"/>
      <c r="I351" s="350"/>
      <c r="J351" s="350"/>
      <c r="K351" s="350"/>
      <c r="L351" s="350"/>
      <c r="M351" s="350"/>
      <c r="N351" s="350"/>
      <c r="O351" s="350"/>
      <c r="P351" s="350"/>
      <c r="Q351" s="350"/>
      <c r="R351" s="350"/>
      <c r="S351" s="350"/>
      <c r="T351" s="350"/>
      <c r="U351" s="350"/>
      <c r="V351" s="350"/>
      <c r="W351" s="350"/>
      <c r="X351" s="350"/>
      <c r="Y351" s="350"/>
      <c r="Z351" s="350"/>
      <c r="AA351" s="350"/>
      <c r="AB351" s="350"/>
      <c r="AC351" s="350"/>
      <c r="AD351" s="350"/>
      <c r="AE351" s="350"/>
      <c r="AF351" s="350"/>
      <c r="AG351" s="350"/>
      <c r="AH351" s="350"/>
      <c r="AI351" s="350"/>
      <c r="AJ351" s="350"/>
      <c r="AK351" s="350"/>
      <c r="AL351" s="350"/>
      <c r="AM351" s="213"/>
    </row>
    <row r="352" spans="1:39" ht="15" customHeight="1">
      <c r="A352" s="350"/>
      <c r="B352" s="350"/>
      <c r="C352" s="350"/>
      <c r="D352" s="350"/>
      <c r="E352" s="350"/>
      <c r="F352" s="350"/>
      <c r="G352" s="350"/>
      <c r="H352" s="350"/>
      <c r="I352" s="350"/>
      <c r="J352" s="350"/>
      <c r="K352" s="350"/>
      <c r="L352" s="350"/>
      <c r="M352" s="350"/>
      <c r="N352" s="350"/>
      <c r="O352" s="350"/>
      <c r="P352" s="350"/>
      <c r="Q352" s="350"/>
      <c r="R352" s="350"/>
      <c r="S352" s="350"/>
      <c r="T352" s="350"/>
      <c r="U352" s="350"/>
      <c r="V352" s="350"/>
      <c r="W352" s="350"/>
      <c r="X352" s="350"/>
      <c r="Y352" s="350"/>
      <c r="Z352" s="350"/>
      <c r="AA352" s="350"/>
      <c r="AB352" s="350"/>
      <c r="AC352" s="350"/>
      <c r="AD352" s="350"/>
      <c r="AE352" s="350"/>
      <c r="AF352" s="350"/>
      <c r="AG352" s="350"/>
      <c r="AH352" s="350"/>
      <c r="AI352" s="350"/>
      <c r="AJ352" s="350"/>
      <c r="AK352" s="350"/>
      <c r="AL352" s="350"/>
      <c r="AM352" s="213"/>
    </row>
    <row r="353" spans="1:39" ht="15" customHeight="1">
      <c r="A353" s="350"/>
      <c r="B353" s="350"/>
      <c r="C353" s="350"/>
      <c r="D353" s="350"/>
      <c r="E353" s="350"/>
      <c r="F353" s="350"/>
      <c r="G353" s="350"/>
      <c r="H353" s="350"/>
      <c r="I353" s="350"/>
      <c r="J353" s="350"/>
      <c r="K353" s="350"/>
      <c r="L353" s="350"/>
      <c r="M353" s="350"/>
      <c r="N353" s="350"/>
      <c r="O353" s="350"/>
      <c r="P353" s="350"/>
      <c r="Q353" s="350"/>
      <c r="R353" s="350"/>
      <c r="S353" s="350"/>
      <c r="T353" s="350"/>
      <c r="U353" s="350"/>
      <c r="V353" s="350"/>
      <c r="W353" s="350"/>
      <c r="X353" s="350"/>
      <c r="Y353" s="350"/>
      <c r="Z353" s="350"/>
      <c r="AA353" s="350"/>
      <c r="AB353" s="350"/>
      <c r="AC353" s="350"/>
      <c r="AD353" s="350"/>
      <c r="AE353" s="350"/>
      <c r="AF353" s="350"/>
      <c r="AG353" s="350"/>
      <c r="AH353" s="350"/>
      <c r="AI353" s="350"/>
      <c r="AJ353" s="350"/>
      <c r="AK353" s="350"/>
      <c r="AL353" s="350"/>
      <c r="AM353" s="213"/>
    </row>
    <row r="354" spans="1:39" ht="15" customHeight="1">
      <c r="A354" s="350"/>
      <c r="B354" s="350"/>
      <c r="C354" s="350"/>
      <c r="D354" s="350"/>
      <c r="E354" s="350"/>
      <c r="F354" s="350"/>
      <c r="G354" s="350"/>
      <c r="H354" s="350"/>
      <c r="I354" s="350"/>
      <c r="J354" s="350"/>
      <c r="K354" s="350"/>
      <c r="L354" s="350"/>
      <c r="M354" s="350"/>
      <c r="N354" s="350"/>
      <c r="O354" s="350"/>
      <c r="P354" s="350"/>
      <c r="Q354" s="350"/>
      <c r="R354" s="350"/>
      <c r="S354" s="350"/>
      <c r="T354" s="350"/>
      <c r="U354" s="350"/>
      <c r="V354" s="350"/>
      <c r="W354" s="350"/>
      <c r="X354" s="350"/>
      <c r="Y354" s="350"/>
      <c r="Z354" s="350"/>
      <c r="AA354" s="350"/>
      <c r="AB354" s="350"/>
      <c r="AC354" s="350"/>
      <c r="AD354" s="350"/>
      <c r="AE354" s="350"/>
      <c r="AF354" s="350"/>
      <c r="AG354" s="350"/>
      <c r="AH354" s="350"/>
      <c r="AI354" s="350"/>
      <c r="AJ354" s="350"/>
      <c r="AK354" s="350"/>
      <c r="AL354" s="350"/>
      <c r="AM354" s="213"/>
    </row>
    <row r="355" spans="1:39" ht="15" customHeight="1">
      <c r="A355" s="350"/>
      <c r="B355" s="350"/>
      <c r="C355" s="350"/>
      <c r="D355" s="350"/>
      <c r="E355" s="350"/>
      <c r="F355" s="350"/>
      <c r="G355" s="350"/>
      <c r="H355" s="350"/>
      <c r="I355" s="350"/>
      <c r="J355" s="350"/>
      <c r="K355" s="350"/>
      <c r="L355" s="350"/>
      <c r="M355" s="350"/>
      <c r="N355" s="350"/>
      <c r="O355" s="350"/>
      <c r="P355" s="350"/>
      <c r="Q355" s="350"/>
      <c r="R355" s="350"/>
      <c r="S355" s="350"/>
      <c r="T355" s="350"/>
      <c r="U355" s="350"/>
      <c r="V355" s="350"/>
      <c r="W355" s="350"/>
      <c r="X355" s="350"/>
      <c r="Y355" s="350"/>
      <c r="Z355" s="350"/>
      <c r="AA355" s="350"/>
      <c r="AB355" s="350"/>
      <c r="AC355" s="350"/>
      <c r="AD355" s="350"/>
      <c r="AE355" s="350"/>
      <c r="AF355" s="350"/>
      <c r="AG355" s="350"/>
      <c r="AH355" s="350"/>
      <c r="AI355" s="350"/>
      <c r="AJ355" s="350"/>
      <c r="AK355" s="350"/>
      <c r="AL355" s="350"/>
      <c r="AM355" s="213"/>
    </row>
    <row r="356" spans="1:39" ht="15" customHeight="1">
      <c r="A356" s="350"/>
      <c r="B356" s="350"/>
      <c r="C356" s="350"/>
      <c r="D356" s="350"/>
      <c r="E356" s="350"/>
      <c r="F356" s="350"/>
      <c r="G356" s="350"/>
      <c r="H356" s="350"/>
      <c r="I356" s="350"/>
      <c r="J356" s="350"/>
      <c r="K356" s="350"/>
      <c r="L356" s="350"/>
      <c r="M356" s="350"/>
      <c r="N356" s="350"/>
      <c r="O356" s="350"/>
      <c r="P356" s="350"/>
      <c r="Q356" s="350"/>
      <c r="R356" s="350"/>
      <c r="S356" s="350"/>
      <c r="T356" s="350"/>
      <c r="U356" s="350"/>
      <c r="V356" s="350"/>
      <c r="W356" s="350"/>
      <c r="X356" s="350"/>
      <c r="Y356" s="350"/>
      <c r="Z356" s="350"/>
      <c r="AA356" s="350"/>
      <c r="AB356" s="350"/>
      <c r="AC356" s="350"/>
      <c r="AD356" s="350"/>
      <c r="AE356" s="350"/>
      <c r="AF356" s="350"/>
      <c r="AG356" s="350"/>
      <c r="AH356" s="350"/>
      <c r="AI356" s="350"/>
      <c r="AJ356" s="350"/>
      <c r="AK356" s="350"/>
      <c r="AL356" s="350"/>
      <c r="AM356" s="213"/>
    </row>
    <row r="357" spans="1:39" ht="15" customHeight="1">
      <c r="A357" s="350"/>
      <c r="B357" s="350"/>
      <c r="C357" s="350"/>
      <c r="D357" s="350"/>
      <c r="E357" s="350"/>
      <c r="F357" s="350"/>
      <c r="G357" s="350"/>
      <c r="H357" s="350"/>
      <c r="I357" s="350"/>
      <c r="J357" s="350"/>
      <c r="K357" s="350"/>
      <c r="L357" s="350"/>
      <c r="M357" s="350"/>
      <c r="N357" s="350"/>
      <c r="O357" s="350"/>
      <c r="P357" s="350"/>
      <c r="Q357" s="350"/>
      <c r="R357" s="350"/>
      <c r="S357" s="350"/>
      <c r="T357" s="350"/>
      <c r="U357" s="350"/>
      <c r="V357" s="350"/>
      <c r="W357" s="350"/>
      <c r="X357" s="350"/>
      <c r="Y357" s="350"/>
      <c r="Z357" s="350"/>
      <c r="AA357" s="350"/>
      <c r="AB357" s="350"/>
      <c r="AC357" s="350"/>
      <c r="AD357" s="350"/>
      <c r="AE357" s="350"/>
      <c r="AF357" s="350"/>
      <c r="AG357" s="350"/>
      <c r="AH357" s="350"/>
      <c r="AI357" s="350"/>
      <c r="AJ357" s="350"/>
      <c r="AK357" s="350"/>
      <c r="AL357" s="350"/>
      <c r="AM357" s="213"/>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algorithmName="SHA-512" hashValue="vcmq8mZTdCYI69WZi7D/FnQFHKn1R0MkxKRj8ZJzUvYRgRzfxVQU8cYtOtrA5faNGmqnpUSBL9UzbNnXNNqkEg==" saltValue="0usltXolylIuuOttcGse7g==" spinCount="100000" sheet="1" object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2"/>
  <conditionalFormatting sqref="A78:G78">
    <cfRule type="expression" dxfId="52" priority="36">
      <formula>$AT$78&lt;&gt;""</formula>
    </cfRule>
  </conditionalFormatting>
  <conditionalFormatting sqref="A81:I81">
    <cfRule type="expression" dxfId="51" priority="35">
      <formula>$AT$81&lt;&gt;""</formula>
    </cfRule>
  </conditionalFormatting>
  <conditionalFormatting sqref="A109:O109">
    <cfRule type="expression" dxfId="50" priority="24">
      <formula>$AT$109&lt;&gt;""</formula>
    </cfRule>
  </conditionalFormatting>
  <conditionalFormatting sqref="B60:I60">
    <cfRule type="expression" dxfId="49" priority="43">
      <formula>$AT$60&lt;&gt;""</formula>
    </cfRule>
  </conditionalFormatting>
  <conditionalFormatting sqref="B61:I61">
    <cfRule type="expression" dxfId="48" priority="42">
      <formula>$AT$61&lt;&gt;""</formula>
    </cfRule>
  </conditionalFormatting>
  <conditionalFormatting sqref="B65:I66">
    <cfRule type="expression" dxfId="47" priority="41">
      <formula>$AT$65&lt;&gt;""</formula>
    </cfRule>
  </conditionalFormatting>
  <conditionalFormatting sqref="B67:I68">
    <cfRule type="expression" dxfId="46" priority="39">
      <formula>$AT$68&lt;&gt;""</formula>
    </cfRule>
    <cfRule type="expression" dxfId="45" priority="40">
      <formula>$AT$67&lt;&gt;""</formula>
    </cfRule>
  </conditionalFormatting>
  <conditionalFormatting sqref="B72:I72">
    <cfRule type="expression" dxfId="44" priority="38">
      <formula>$AT$72&lt;&gt;""</formula>
    </cfRule>
  </conditionalFormatting>
  <conditionalFormatting sqref="B73:I75">
    <cfRule type="expression" dxfId="43" priority="37">
      <formula>$AT$73&lt;&gt;""</formula>
    </cfRule>
  </conditionalFormatting>
  <conditionalFormatting sqref="B84:I84">
    <cfRule type="expression" dxfId="42" priority="34">
      <formula>$AT$84&lt;&gt;""</formula>
    </cfRule>
  </conditionalFormatting>
  <conditionalFormatting sqref="B85:I85">
    <cfRule type="expression" dxfId="41" priority="33">
      <formula>$AT$85&lt;&gt;""</formula>
    </cfRule>
  </conditionalFormatting>
  <conditionalFormatting sqref="B86:I87">
    <cfRule type="expression" dxfId="40" priority="32">
      <formula>$AT$86&lt;&gt;""</formula>
    </cfRule>
  </conditionalFormatting>
  <conditionalFormatting sqref="B88:I89">
    <cfRule type="expression" dxfId="39" priority="31">
      <formula>$AT$88&lt;&gt;""</formula>
    </cfRule>
  </conditionalFormatting>
  <conditionalFormatting sqref="B90:I90">
    <cfRule type="expression" dxfId="38" priority="30">
      <formula>$AT$90&lt;&gt;""</formula>
    </cfRule>
  </conditionalFormatting>
  <conditionalFormatting sqref="B91:I92">
    <cfRule type="expression" dxfId="37" priority="29">
      <formula>$AT$92&lt;&gt;""</formula>
    </cfRule>
  </conditionalFormatting>
  <conditionalFormatting sqref="B94:I99">
    <cfRule type="expression" dxfId="36" priority="28">
      <formula>$AM$94&lt;&gt;""</formula>
    </cfRule>
  </conditionalFormatting>
  <conditionalFormatting sqref="B100:I102">
    <cfRule type="expression" dxfId="35" priority="27">
      <formula>$AT$100&lt;&gt;""</formula>
    </cfRule>
  </conditionalFormatting>
  <conditionalFormatting sqref="B103:I104">
    <cfRule type="expression" dxfId="34" priority="26">
      <formula>$AT$104&lt;&gt;""</formula>
    </cfRule>
  </conditionalFormatting>
  <conditionalFormatting sqref="B105:I106">
    <cfRule type="expression" dxfId="33" priority="25">
      <formula>$AT$106&lt;&gt;""</formula>
    </cfRule>
  </conditionalFormatting>
  <conditionalFormatting sqref="B117:I117">
    <cfRule type="expression" dxfId="32" priority="23">
      <formula>$AT$117&lt;&gt;""</formula>
    </cfRule>
  </conditionalFormatting>
  <conditionalFormatting sqref="B118:I119">
    <cfRule type="expression" dxfId="31" priority="7">
      <formula>$AT$119&lt;&gt;""</formula>
    </cfRule>
    <cfRule type="expression" dxfId="30" priority="22">
      <formula>$AT$118&lt;&gt;""</formula>
    </cfRule>
  </conditionalFormatting>
  <conditionalFormatting sqref="B120:I120">
    <cfRule type="expression" dxfId="29" priority="21">
      <formula>$AT$120&lt;&gt;""</formula>
    </cfRule>
  </conditionalFormatting>
  <conditionalFormatting sqref="B121:I121">
    <cfRule type="expression" dxfId="28" priority="20">
      <formula>$AT$121&lt;&gt;""</formula>
    </cfRule>
  </conditionalFormatting>
  <conditionalFormatting sqref="B122:I122">
    <cfRule type="expression" dxfId="27" priority="19">
      <formula>$AT$122&lt;&gt;""</formula>
    </cfRule>
  </conditionalFormatting>
  <conditionalFormatting sqref="B123:I123">
    <cfRule type="expression" dxfId="26" priority="18">
      <formula>$AT$123&lt;&gt;""</formula>
    </cfRule>
  </conditionalFormatting>
  <conditionalFormatting sqref="B124:I124">
    <cfRule type="expression" dxfId="25" priority="17">
      <formula>$AT$124&lt;&gt;""</formula>
    </cfRule>
  </conditionalFormatting>
  <conditionalFormatting sqref="B125:I125">
    <cfRule type="expression" dxfId="24" priority="16">
      <formula>$AT$125&lt;&gt;""</formula>
    </cfRule>
  </conditionalFormatting>
  <conditionalFormatting sqref="B153:K153">
    <cfRule type="expression" dxfId="23" priority="15">
      <formula>$AT$153&lt;&gt;""</formula>
    </cfRule>
  </conditionalFormatting>
  <conditionalFormatting sqref="B154:K154">
    <cfRule type="expression" dxfId="22" priority="14">
      <formula>$AT$154&lt;&gt;""</formula>
    </cfRule>
  </conditionalFormatting>
  <conditionalFormatting sqref="B155:K155">
    <cfRule type="expression" dxfId="21" priority="13">
      <formula>$AT$155&lt;&gt;""</formula>
    </cfRule>
  </conditionalFormatting>
  <conditionalFormatting sqref="B156:K156">
    <cfRule type="expression" dxfId="20" priority="12">
      <formula>$AT$156&lt;&gt;""</formula>
    </cfRule>
  </conditionalFormatting>
  <conditionalFormatting sqref="B157:K157">
    <cfRule type="expression" dxfId="19" priority="11">
      <formula>$AT$157&lt;&gt;""</formula>
    </cfRule>
  </conditionalFormatting>
  <conditionalFormatting sqref="B158:K158">
    <cfRule type="expression" dxfId="18" priority="10">
      <formula>$AT$158&lt;&gt;""</formula>
    </cfRule>
  </conditionalFormatting>
  <conditionalFormatting sqref="B159:K159">
    <cfRule type="expression" dxfId="17" priority="9">
      <formula>$AT$159&lt;&gt;""</formula>
    </cfRule>
  </conditionalFormatting>
  <conditionalFormatting sqref="B160:K160">
    <cfRule type="expression" dxfId="16" priority="8">
      <formula>$AT$160&lt;&gt;""</formula>
    </cfRule>
  </conditionalFormatting>
  <conditionalFormatting sqref="AT60:AT61">
    <cfRule type="notContainsBlanks" dxfId="15" priority="47">
      <formula>LEN(TRIM(AT60))&gt;0</formula>
    </cfRule>
  </conditionalFormatting>
  <conditionalFormatting sqref="AT65 AT67:AT68 AT72:AT73">
    <cfRule type="notContainsBlanks" dxfId="14" priority="48">
      <formula>LEN(TRIM(AT65))&gt;0</formula>
    </cfRule>
  </conditionalFormatting>
  <conditionalFormatting sqref="AT78 AT81">
    <cfRule type="notContainsBlanks" dxfId="13" priority="49">
      <formula>LEN(TRIM(AT78))&gt;0</formula>
    </cfRule>
  </conditionalFormatting>
  <conditionalFormatting sqref="AT84:AT86 AT88 AT90 AT92 AT94:AT100 AT104 AT106">
    <cfRule type="notContainsBlanks" dxfId="12" priority="50">
      <formula>LEN(TRIM(AT84))&gt;0</formula>
    </cfRule>
  </conditionalFormatting>
  <conditionalFormatting sqref="AT116:AT125">
    <cfRule type="notContainsBlanks" dxfId="11" priority="51">
      <formula>LEN(TRIM(AT116))&gt;0</formula>
    </cfRule>
  </conditionalFormatting>
  <conditionalFormatting sqref="AT153:AT160">
    <cfRule type="notContainsBlanks" dxfId="10"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J116:P116 J128:P128 J140:P140 J84:AJ84"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9</xdr:col>
                    <xdr:colOff>184150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184150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184150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locked="0"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locked="0" defaultSize="0" autoFill="0" autoLine="0" autoPict="0">
                <anchor moveWithCells="1">
                  <from>
                    <xdr:col>16</xdr:col>
                    <xdr:colOff>184150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locked="0" defaultSize="0" autoFill="0" autoLine="0" autoPict="0">
                <anchor moveWithCells="1">
                  <from>
                    <xdr:col>26</xdr:col>
                    <xdr:colOff>184150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222250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222250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222250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222250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184150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184150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222250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222250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222250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222250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222250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184150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184150</xdr:colOff>
                    <xdr:row>86</xdr:row>
                    <xdr:rowOff>0</xdr:rowOff>
                  </from>
                  <to>
                    <xdr:col>19</xdr:col>
                    <xdr:colOff>0</xdr:colOff>
                    <xdr:row>86</xdr:row>
                    <xdr:rowOff>215900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184150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184150</xdr:colOff>
                    <xdr:row>119</xdr:row>
                    <xdr:rowOff>0</xdr:rowOff>
                  </from>
                  <to>
                    <xdr:col>16</xdr:col>
                    <xdr:colOff>184150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184150</xdr:colOff>
                    <xdr:row>120</xdr:row>
                    <xdr:rowOff>0</xdr:rowOff>
                  </from>
                  <to>
                    <xdr:col>16</xdr:col>
                    <xdr:colOff>184150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184150</xdr:colOff>
                    <xdr:row>121</xdr:row>
                    <xdr:rowOff>0</xdr:rowOff>
                  </from>
                  <to>
                    <xdr:col>16</xdr:col>
                    <xdr:colOff>184150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184150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184150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184150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177800</xdr:colOff>
                    <xdr:row>129</xdr:row>
                    <xdr:rowOff>0</xdr:rowOff>
                  </from>
                  <to>
                    <xdr:col>18</xdr:col>
                    <xdr:colOff>6350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184150</xdr:colOff>
                    <xdr:row>131</xdr:row>
                    <xdr:rowOff>0</xdr:rowOff>
                  </from>
                  <to>
                    <xdr:col>16</xdr:col>
                    <xdr:colOff>184150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177800</xdr:colOff>
                    <xdr:row>133</xdr:row>
                    <xdr:rowOff>0</xdr:rowOff>
                  </from>
                  <to>
                    <xdr:col>17</xdr:col>
                    <xdr:colOff>0</xdr:colOff>
                    <xdr:row>134</xdr:row>
                    <xdr:rowOff>6350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184150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184150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184150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184150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184150</xdr:colOff>
                    <xdr:row>143</xdr:row>
                    <xdr:rowOff>0</xdr:rowOff>
                  </from>
                  <to>
                    <xdr:col>16</xdr:col>
                    <xdr:colOff>184150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184150</xdr:colOff>
                    <xdr:row>144</xdr:row>
                    <xdr:rowOff>0</xdr:rowOff>
                  </from>
                  <to>
                    <xdr:col>16</xdr:col>
                    <xdr:colOff>184150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184150</xdr:colOff>
                    <xdr:row>145</xdr:row>
                    <xdr:rowOff>0</xdr:rowOff>
                  </from>
                  <to>
                    <xdr:col>16</xdr:col>
                    <xdr:colOff>184150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184150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184150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184150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393700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184150</xdr:colOff>
                    <xdr:row>115</xdr:row>
                    <xdr:rowOff>228600</xdr:rowOff>
                  </from>
                  <to>
                    <xdr:col>15</xdr:col>
                    <xdr:colOff>184150</xdr:colOff>
                    <xdr:row>116</xdr:row>
                    <xdr:rowOff>393700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184150</xdr:colOff>
                    <xdr:row>127</xdr:row>
                    <xdr:rowOff>228600</xdr:rowOff>
                  </from>
                  <to>
                    <xdr:col>15</xdr:col>
                    <xdr:colOff>184150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184150</xdr:colOff>
                    <xdr:row>139</xdr:row>
                    <xdr:rowOff>228600</xdr:rowOff>
                  </from>
                  <to>
                    <xdr:col>15</xdr:col>
                    <xdr:colOff>184150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1EB74C81-A988-4A62-9185-6FD4847F1D8B}">
          <x14:formula1>
            <xm:f>用途番号用!$B$2:$B$73</xm:f>
          </x14:formula1>
          <xm:sqref>N94:R94 W94:AA94 AF94:AJ94 AF96:AJ96 W96:AA96 N96:R96 N98:R98 W98:AA98 AF98:AJ98</xm:sqref>
        </x14:dataValidation>
        <x14:dataValidation type="list" allowBlank="1" showInputMessage="1" xr:uid="{DADC8773-199B-4DAE-9D1D-63F958C67CEB}">
          <x14:formula1>
            <xm:f>用途番号用!$A$2:$A$33</xm:f>
          </x14:formula1>
          <xm:sqref>J81:R81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7" zoomScale="115" zoomScaleNormal="115" workbookViewId="0">
      <selection activeCell="C376" sqref="C376"/>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2009</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2078</v>
      </c>
      <c r="D76" s="1" t="str">
        <f t="shared" si="3"/>
        <v>北海道泊村　（古宇郡）</v>
      </c>
      <c r="E76" s="12">
        <v>403</v>
      </c>
      <c r="F76" s="1">
        <f t="shared" si="2"/>
        <v>1</v>
      </c>
      <c r="I76" s="1" t="s">
        <v>2077</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2079</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2457</v>
      </c>
      <c r="D1019" s="1" t="str">
        <f t="shared" si="31"/>
        <v>静岡県浜松市中央区</v>
      </c>
      <c r="E1019">
        <v>138</v>
      </c>
      <c r="F1019" s="1">
        <f t="shared" si="30"/>
        <v>1</v>
      </c>
    </row>
    <row r="1020" spans="1:6">
      <c r="A1020">
        <v>139</v>
      </c>
      <c r="B1020" s="12" t="s">
        <v>1117</v>
      </c>
      <c r="C1020" s="6" t="s">
        <v>2458</v>
      </c>
      <c r="D1020" s="1" t="str">
        <f t="shared" si="31"/>
        <v>静岡県浜松市浜名区</v>
      </c>
      <c r="E1020">
        <v>139</v>
      </c>
      <c r="F1020" s="1">
        <f t="shared" si="30"/>
        <v>1</v>
      </c>
    </row>
    <row r="1021" spans="1:6">
      <c r="A1021">
        <v>140</v>
      </c>
      <c r="B1021" s="12" t="s">
        <v>1117</v>
      </c>
      <c r="C1021" s="6" t="s">
        <v>2459</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HN65"/>
  <sheetViews>
    <sheetView view="pageBreakPreview" topLeftCell="C1" zoomScale="90" zoomScaleNormal="100" zoomScaleSheetLayoutView="90" workbookViewId="0">
      <pane ySplit="4" topLeftCell="A5" activePane="bottomLeft" state="frozen"/>
      <selection activeCell="C4" sqref="C4"/>
      <selection pane="bottomLeft" activeCell="C4" sqref="C4"/>
    </sheetView>
  </sheetViews>
  <sheetFormatPr defaultColWidth="19.36328125" defaultRowHeight="13"/>
  <cols>
    <col min="1" max="2" width="3.7265625" style="1" hidden="1" customWidth="1"/>
    <col min="3" max="42" width="12.6328125" style="1" customWidth="1"/>
    <col min="43" max="47" width="1.7265625" style="1" customWidth="1"/>
    <col min="48" max="61" width="4.6328125" style="1" hidden="1" customWidth="1"/>
    <col min="62" max="74" width="4.6328125" style="1" customWidth="1"/>
    <col min="75" max="75" width="5.08984375" style="1" customWidth="1"/>
    <col min="76" max="140" width="4.6328125" style="1" customWidth="1"/>
    <col min="141" max="141" width="5.6328125" style="1" customWidth="1"/>
    <col min="142" max="222" width="4.6328125" style="1" customWidth="1"/>
    <col min="223" max="16384" width="19.36328125" style="1"/>
  </cols>
  <sheetData>
    <row r="1" spans="1:222" hidden="1">
      <c r="A1" s="1">
        <v>1</v>
      </c>
      <c r="C1" s="1">
        <v>2</v>
      </c>
      <c r="D1" s="1">
        <v>3</v>
      </c>
      <c r="F1" s="1">
        <v>4</v>
      </c>
      <c r="G1" s="1">
        <v>5</v>
      </c>
      <c r="H1" s="1">
        <v>6</v>
      </c>
      <c r="I1" s="1">
        <v>7</v>
      </c>
      <c r="J1" s="1">
        <v>8</v>
      </c>
      <c r="K1" s="1">
        <v>9</v>
      </c>
      <c r="L1" s="1">
        <v>10</v>
      </c>
      <c r="M1" s="1">
        <v>11</v>
      </c>
      <c r="N1" s="1">
        <v>12</v>
      </c>
      <c r="O1" s="1">
        <v>13</v>
      </c>
      <c r="P1" s="1">
        <v>14</v>
      </c>
      <c r="Q1" s="1">
        <v>15</v>
      </c>
      <c r="R1" s="1">
        <v>16</v>
      </c>
      <c r="S1" s="1">
        <v>17</v>
      </c>
      <c r="T1" s="1">
        <v>18</v>
      </c>
      <c r="U1" s="1">
        <v>19</v>
      </c>
      <c r="V1" s="1">
        <v>20</v>
      </c>
      <c r="W1" s="1">
        <v>21</v>
      </c>
      <c r="X1" s="1">
        <v>22</v>
      </c>
      <c r="Y1" s="1">
        <v>23</v>
      </c>
      <c r="Z1" s="1">
        <v>24</v>
      </c>
      <c r="AA1" s="1">
        <v>25</v>
      </c>
      <c r="AB1" s="1">
        <v>26</v>
      </c>
      <c r="AC1" s="1">
        <v>27</v>
      </c>
      <c r="AD1" s="1">
        <v>28</v>
      </c>
      <c r="AE1" s="1">
        <v>29</v>
      </c>
      <c r="AF1" s="1">
        <v>30</v>
      </c>
      <c r="AG1" s="1">
        <v>31</v>
      </c>
      <c r="AI1" s="1">
        <v>36</v>
      </c>
      <c r="AJ1" s="1">
        <v>37</v>
      </c>
      <c r="AK1" s="1">
        <v>38</v>
      </c>
      <c r="AL1" s="1">
        <v>39</v>
      </c>
      <c r="AM1" s="1">
        <v>40</v>
      </c>
      <c r="AN1" s="1">
        <v>41</v>
      </c>
      <c r="AO1" s="1">
        <v>42</v>
      </c>
      <c r="AP1" s="1">
        <v>43</v>
      </c>
    </row>
    <row r="2" spans="1:222" s="184" customFormat="1" ht="20" hidden="1" customHeight="1">
      <c r="C2" s="330"/>
      <c r="D2" s="330"/>
      <c r="E2" s="330"/>
      <c r="F2" s="330"/>
      <c r="G2" s="330"/>
      <c r="H2" s="330"/>
      <c r="I2" s="330"/>
      <c r="J2" s="330"/>
      <c r="K2" s="330"/>
      <c r="L2" s="330"/>
      <c r="M2" s="330"/>
      <c r="N2" s="330"/>
      <c r="O2" s="330"/>
      <c r="P2" s="330"/>
      <c r="Q2" s="330"/>
      <c r="R2" s="330"/>
      <c r="S2" s="330"/>
      <c r="T2" s="330"/>
      <c r="U2" s="330"/>
      <c r="V2" s="330"/>
      <c r="W2" s="330"/>
      <c r="X2" s="330"/>
      <c r="Y2" s="330"/>
      <c r="Z2" s="330"/>
      <c r="AA2" s="330"/>
      <c r="AB2" s="330"/>
      <c r="AC2" s="330"/>
      <c r="AD2" s="330"/>
      <c r="AE2" s="330"/>
      <c r="AF2" s="330"/>
      <c r="AG2" s="330"/>
      <c r="AH2" s="330"/>
      <c r="AI2" s="330"/>
      <c r="AJ2" s="330"/>
      <c r="AK2" s="330"/>
      <c r="AL2" s="330"/>
      <c r="AM2" s="330"/>
      <c r="AN2" s="330"/>
      <c r="AO2" s="330"/>
      <c r="AP2" s="330"/>
      <c r="BJ2" s="331">
        <v>1</v>
      </c>
      <c r="BK2" s="331">
        <v>1</v>
      </c>
      <c r="BL2" s="331">
        <v>1</v>
      </c>
      <c r="BM2" s="331">
        <v>1</v>
      </c>
      <c r="BN2" s="331">
        <v>2</v>
      </c>
      <c r="BO2" s="331">
        <v>2</v>
      </c>
      <c r="BP2" s="331">
        <v>1</v>
      </c>
      <c r="BQ2" s="331">
        <v>2</v>
      </c>
      <c r="BR2" s="331">
        <v>1</v>
      </c>
      <c r="BS2" s="331">
        <v>1</v>
      </c>
      <c r="BT2" s="331">
        <v>1</v>
      </c>
      <c r="BU2" s="331">
        <v>1</v>
      </c>
      <c r="BV2" s="331">
        <v>1</v>
      </c>
      <c r="BW2" s="331">
        <v>1</v>
      </c>
      <c r="BX2" s="331">
        <v>1</v>
      </c>
      <c r="BY2" s="331">
        <v>1</v>
      </c>
      <c r="BZ2" s="331">
        <v>1</v>
      </c>
      <c r="CA2" s="331">
        <v>1</v>
      </c>
      <c r="CB2" s="331">
        <v>1</v>
      </c>
      <c r="CC2" s="331">
        <v>1</v>
      </c>
      <c r="CD2" s="331">
        <v>1</v>
      </c>
      <c r="CE2" s="331">
        <v>1</v>
      </c>
      <c r="CF2" s="331">
        <v>1</v>
      </c>
      <c r="CG2" s="331">
        <v>1</v>
      </c>
      <c r="CH2" s="331">
        <v>1</v>
      </c>
      <c r="CI2" s="331">
        <v>1</v>
      </c>
      <c r="CJ2" s="331">
        <v>1</v>
      </c>
      <c r="CK2" s="331">
        <v>1</v>
      </c>
      <c r="CL2" s="331">
        <v>1</v>
      </c>
      <c r="CM2" s="331">
        <v>1</v>
      </c>
      <c r="CN2" s="331">
        <v>1</v>
      </c>
      <c r="CO2" s="331">
        <v>2</v>
      </c>
      <c r="CP2" s="331">
        <v>1</v>
      </c>
      <c r="CQ2" s="331">
        <v>1</v>
      </c>
      <c r="CR2" s="331">
        <v>2</v>
      </c>
      <c r="CS2" s="331">
        <v>1</v>
      </c>
      <c r="CT2" s="331">
        <v>2</v>
      </c>
      <c r="CU2" s="331">
        <v>2</v>
      </c>
      <c r="CV2" s="331">
        <v>1</v>
      </c>
      <c r="CW2" s="331">
        <v>2</v>
      </c>
      <c r="CX2" s="331">
        <v>1</v>
      </c>
      <c r="CY2" s="331">
        <v>1</v>
      </c>
      <c r="CZ2" s="331">
        <v>1</v>
      </c>
      <c r="DA2" s="331">
        <v>1</v>
      </c>
      <c r="DB2" s="331">
        <v>2</v>
      </c>
      <c r="DC2" s="331">
        <v>1</v>
      </c>
      <c r="DD2" s="331">
        <v>1</v>
      </c>
      <c r="DE2" s="331">
        <v>2</v>
      </c>
      <c r="DF2" s="331">
        <v>1</v>
      </c>
      <c r="DG2" s="331">
        <v>1</v>
      </c>
      <c r="DH2" s="331">
        <v>1</v>
      </c>
      <c r="DI2" s="331">
        <v>1</v>
      </c>
      <c r="DJ2" s="331">
        <v>1</v>
      </c>
      <c r="DK2" s="331">
        <v>2</v>
      </c>
      <c r="DL2" s="331">
        <v>2</v>
      </c>
      <c r="DM2" s="331">
        <v>2</v>
      </c>
      <c r="DN2" s="331">
        <v>2</v>
      </c>
      <c r="DO2" s="331">
        <v>1</v>
      </c>
      <c r="DP2" s="331">
        <v>1</v>
      </c>
      <c r="DQ2" s="331">
        <v>1</v>
      </c>
      <c r="DR2" s="331">
        <v>1</v>
      </c>
      <c r="DS2" s="331">
        <v>2</v>
      </c>
      <c r="DT2" s="331">
        <v>2</v>
      </c>
      <c r="DU2" s="331">
        <v>2</v>
      </c>
      <c r="DV2" s="331">
        <v>2</v>
      </c>
      <c r="DW2" s="331">
        <v>1</v>
      </c>
      <c r="DX2" s="331">
        <v>1</v>
      </c>
      <c r="DY2" s="331">
        <v>2</v>
      </c>
      <c r="DZ2" s="331">
        <v>1</v>
      </c>
      <c r="EA2" s="331">
        <v>2</v>
      </c>
      <c r="EB2" s="331">
        <v>2</v>
      </c>
      <c r="EC2" s="331">
        <v>2</v>
      </c>
      <c r="ED2" s="331">
        <v>2</v>
      </c>
      <c r="EE2" s="331">
        <v>2</v>
      </c>
      <c r="EF2" s="331">
        <v>1</v>
      </c>
      <c r="EG2" s="331">
        <v>1</v>
      </c>
      <c r="EH2" s="331">
        <v>2</v>
      </c>
      <c r="EI2" s="331">
        <v>1</v>
      </c>
      <c r="EJ2" s="331">
        <v>2</v>
      </c>
      <c r="EK2" s="331">
        <v>2</v>
      </c>
      <c r="EL2" s="331">
        <v>1</v>
      </c>
      <c r="EM2" s="331">
        <v>1</v>
      </c>
      <c r="EN2" s="331">
        <v>1</v>
      </c>
      <c r="EO2" s="331">
        <v>1</v>
      </c>
      <c r="EP2" s="331">
        <v>2</v>
      </c>
      <c r="EQ2" s="331">
        <v>2</v>
      </c>
      <c r="ER2" s="331">
        <v>2</v>
      </c>
      <c r="ES2" s="331">
        <v>1</v>
      </c>
      <c r="ET2" s="331">
        <v>1</v>
      </c>
      <c r="EU2" s="331">
        <v>2</v>
      </c>
      <c r="EV2" s="331">
        <v>2</v>
      </c>
      <c r="EW2" s="331">
        <v>2</v>
      </c>
      <c r="EX2" s="331">
        <v>1</v>
      </c>
      <c r="EY2" s="331">
        <v>1</v>
      </c>
      <c r="EZ2" s="331">
        <v>1</v>
      </c>
      <c r="FA2" s="331">
        <v>1</v>
      </c>
      <c r="FB2" s="331">
        <v>1</v>
      </c>
      <c r="FC2" s="331">
        <v>2</v>
      </c>
      <c r="FD2" s="331"/>
      <c r="FE2" s="331">
        <v>1</v>
      </c>
      <c r="FF2" s="331">
        <v>1</v>
      </c>
      <c r="FG2" s="331">
        <v>1</v>
      </c>
      <c r="FH2" s="331">
        <v>1</v>
      </c>
      <c r="FI2" s="331">
        <v>1</v>
      </c>
      <c r="FJ2" s="331">
        <v>2</v>
      </c>
      <c r="FK2" s="331">
        <v>2</v>
      </c>
      <c r="FL2" s="331">
        <v>1</v>
      </c>
      <c r="FM2" s="331">
        <v>1</v>
      </c>
      <c r="FN2" s="331">
        <v>2</v>
      </c>
      <c r="FO2" s="331">
        <v>2</v>
      </c>
      <c r="FP2" s="331">
        <v>2</v>
      </c>
      <c r="FQ2" s="331">
        <v>2</v>
      </c>
      <c r="FR2" s="331">
        <v>2</v>
      </c>
      <c r="FS2" s="331">
        <v>1</v>
      </c>
      <c r="FT2" s="331">
        <v>1</v>
      </c>
      <c r="FU2" s="331">
        <v>1</v>
      </c>
      <c r="FV2" s="331">
        <v>2</v>
      </c>
      <c r="FW2" s="331">
        <v>2</v>
      </c>
      <c r="FX2" s="331">
        <v>1</v>
      </c>
      <c r="FY2" s="331">
        <v>1</v>
      </c>
      <c r="FZ2" s="331">
        <v>1</v>
      </c>
      <c r="GA2" s="331"/>
      <c r="GB2" s="331">
        <v>1</v>
      </c>
      <c r="GC2" s="331">
        <v>1</v>
      </c>
      <c r="GD2" s="331">
        <v>1</v>
      </c>
      <c r="GE2" s="331">
        <v>2</v>
      </c>
      <c r="GF2" s="331">
        <v>2</v>
      </c>
      <c r="GG2" s="331">
        <v>2</v>
      </c>
      <c r="GH2" s="331">
        <v>1</v>
      </c>
      <c r="GI2" s="331">
        <v>2</v>
      </c>
      <c r="GJ2" s="331">
        <v>2</v>
      </c>
      <c r="GK2" s="331">
        <v>2</v>
      </c>
      <c r="GL2" s="331"/>
      <c r="GM2" s="331">
        <v>1</v>
      </c>
      <c r="GN2" s="331">
        <v>2</v>
      </c>
      <c r="GO2" s="331">
        <v>2</v>
      </c>
      <c r="GP2" s="331">
        <v>1</v>
      </c>
      <c r="GQ2" s="331">
        <v>1</v>
      </c>
      <c r="GR2" s="331">
        <v>1</v>
      </c>
      <c r="GS2" s="331">
        <v>1</v>
      </c>
      <c r="GT2" s="331">
        <v>1</v>
      </c>
      <c r="GU2" s="331">
        <v>1</v>
      </c>
      <c r="GV2" s="331">
        <v>2</v>
      </c>
      <c r="GW2" s="331">
        <v>2</v>
      </c>
      <c r="GX2" s="331">
        <v>1</v>
      </c>
      <c r="GY2" s="331">
        <v>1</v>
      </c>
      <c r="GZ2" s="331">
        <v>1</v>
      </c>
      <c r="HA2" s="331">
        <v>1</v>
      </c>
      <c r="HB2" s="331">
        <v>1</v>
      </c>
      <c r="HC2" s="331">
        <v>1</v>
      </c>
      <c r="HD2" s="331">
        <v>1</v>
      </c>
      <c r="HE2" s="331">
        <v>1</v>
      </c>
      <c r="HF2" s="331">
        <v>1</v>
      </c>
      <c r="HG2" s="331">
        <v>1</v>
      </c>
      <c r="HH2" s="331">
        <v>1</v>
      </c>
      <c r="HI2" s="331">
        <v>2</v>
      </c>
      <c r="HJ2" s="331">
        <v>1</v>
      </c>
      <c r="HK2" s="331">
        <v>2</v>
      </c>
      <c r="HL2" s="331">
        <v>2</v>
      </c>
      <c r="HM2" s="331">
        <v>2</v>
      </c>
      <c r="HN2" s="331">
        <v>1</v>
      </c>
    </row>
    <row r="3" spans="1:222" ht="13.5" hidden="1" thickBot="1"/>
    <row r="4" spans="1:222" s="14" customFormat="1" ht="106" customHeight="1" thickBot="1">
      <c r="A4" s="14" t="s">
        <v>89</v>
      </c>
      <c r="C4" s="10" t="s">
        <v>2471</v>
      </c>
      <c r="D4" s="10" t="s">
        <v>2472</v>
      </c>
      <c r="E4" s="10" t="s">
        <v>2475</v>
      </c>
      <c r="F4" s="10" t="s">
        <v>2474</v>
      </c>
      <c r="G4" s="10" t="s">
        <v>2473</v>
      </c>
      <c r="H4" s="10" t="s">
        <v>2052</v>
      </c>
      <c r="I4" s="10" t="s">
        <v>2053</v>
      </c>
      <c r="J4" s="10" t="s">
        <v>2054</v>
      </c>
      <c r="K4" s="10" t="s">
        <v>2055</v>
      </c>
      <c r="L4" s="10" t="s">
        <v>2056</v>
      </c>
      <c r="M4" s="10" t="s">
        <v>2057</v>
      </c>
      <c r="N4" s="10" t="s">
        <v>2461</v>
      </c>
      <c r="O4" s="10" t="s">
        <v>2460</v>
      </c>
      <c r="P4" s="10" t="s">
        <v>2058</v>
      </c>
      <c r="Q4" s="10" t="s">
        <v>2059</v>
      </c>
      <c r="R4" s="10" t="s">
        <v>2060</v>
      </c>
      <c r="S4" s="10" t="s">
        <v>2061</v>
      </c>
      <c r="T4" s="10" t="s">
        <v>2062</v>
      </c>
      <c r="U4" s="10" t="s">
        <v>2063</v>
      </c>
      <c r="V4" s="10" t="s">
        <v>2317</v>
      </c>
      <c r="W4" s="10" t="s">
        <v>2318</v>
      </c>
      <c r="X4" s="10" t="s">
        <v>2319</v>
      </c>
      <c r="Y4" s="10" t="s">
        <v>2320</v>
      </c>
      <c r="Z4" s="10" t="s">
        <v>2321</v>
      </c>
      <c r="AA4" s="10" t="s">
        <v>2322</v>
      </c>
      <c r="AB4" s="10" t="s">
        <v>2323</v>
      </c>
      <c r="AC4" s="10" t="s">
        <v>2324</v>
      </c>
      <c r="AD4" s="10" t="s">
        <v>2325</v>
      </c>
      <c r="AE4" s="10" t="s">
        <v>2326</v>
      </c>
      <c r="AF4" s="10" t="s">
        <v>2327</v>
      </c>
      <c r="AG4" s="10" t="s">
        <v>2328</v>
      </c>
      <c r="AH4" s="241" t="s">
        <v>2454</v>
      </c>
      <c r="AI4" s="241" t="s">
        <v>2462</v>
      </c>
      <c r="AJ4" s="241" t="s">
        <v>2463</v>
      </c>
      <c r="AK4" s="241" t="s">
        <v>2464</v>
      </c>
      <c r="AL4" s="241" t="s">
        <v>2465</v>
      </c>
      <c r="AM4" s="241" t="s">
        <v>2466</v>
      </c>
      <c r="AN4" s="241" t="s">
        <v>2467</v>
      </c>
      <c r="AO4" s="241" t="s">
        <v>2408</v>
      </c>
      <c r="AP4" s="241" t="s">
        <v>2409</v>
      </c>
      <c r="AS4" s="16"/>
      <c r="AV4" s="285" t="s">
        <v>2640</v>
      </c>
      <c r="AW4" s="285" t="s">
        <v>2641</v>
      </c>
      <c r="AX4" s="285" t="s">
        <v>2642</v>
      </c>
      <c r="AY4" s="285" t="s">
        <v>2643</v>
      </c>
      <c r="AZ4" s="285" t="s">
        <v>2644</v>
      </c>
      <c r="BA4" s="285" t="s">
        <v>2645</v>
      </c>
      <c r="BB4" s="285" t="s">
        <v>2646</v>
      </c>
      <c r="BC4" s="285" t="s">
        <v>2647</v>
      </c>
      <c r="BD4" s="285" t="s">
        <v>2648</v>
      </c>
      <c r="BE4" s="285"/>
      <c r="BF4" s="285" t="s">
        <v>2649</v>
      </c>
      <c r="BG4" s="285" t="s">
        <v>2650</v>
      </c>
      <c r="BH4" s="285" t="s">
        <v>2651</v>
      </c>
      <c r="BI4" s="285"/>
      <c r="BJ4" s="286" t="s">
        <v>2652</v>
      </c>
      <c r="BK4" s="486" t="s">
        <v>2653</v>
      </c>
      <c r="BL4" s="487"/>
      <c r="BM4" s="487"/>
      <c r="BN4" s="487"/>
      <c r="BO4" s="487"/>
      <c r="BP4" s="487"/>
      <c r="BQ4" s="492"/>
      <c r="BR4" s="486" t="s">
        <v>2654</v>
      </c>
      <c r="BS4" s="487"/>
      <c r="BT4" s="487"/>
      <c r="BU4" s="487"/>
      <c r="BV4" s="487"/>
      <c r="BW4" s="487"/>
      <c r="BX4" s="492"/>
      <c r="BY4" s="486" t="s">
        <v>2655</v>
      </c>
      <c r="BZ4" s="487"/>
      <c r="CA4" s="492"/>
      <c r="CB4" s="486" t="s">
        <v>2656</v>
      </c>
      <c r="CC4" s="487"/>
      <c r="CD4" s="487"/>
      <c r="CE4" s="487"/>
      <c r="CF4" s="486" t="s">
        <v>2657</v>
      </c>
      <c r="CG4" s="487"/>
      <c r="CH4" s="487"/>
      <c r="CI4" s="484" t="s">
        <v>2658</v>
      </c>
      <c r="CJ4" s="484"/>
      <c r="CK4" s="484"/>
      <c r="CL4" s="485" t="s">
        <v>2659</v>
      </c>
      <c r="CM4" s="482"/>
      <c r="CN4" s="482"/>
      <c r="CO4" s="483"/>
      <c r="CP4" s="482" t="s">
        <v>2660</v>
      </c>
      <c r="CQ4" s="482"/>
      <c r="CR4" s="482"/>
      <c r="CS4" s="482"/>
      <c r="CT4" s="482"/>
      <c r="CU4" s="482"/>
      <c r="CV4" s="488" t="s">
        <v>2661</v>
      </c>
      <c r="CW4" s="489"/>
      <c r="CX4" s="490"/>
      <c r="CY4" s="491" t="s">
        <v>2662</v>
      </c>
      <c r="CZ4" s="491"/>
      <c r="DA4" s="491"/>
      <c r="DB4" s="491"/>
      <c r="DC4" s="486" t="s">
        <v>2663</v>
      </c>
      <c r="DD4" s="487"/>
      <c r="DE4" s="487"/>
      <c r="DF4" s="487"/>
      <c r="DG4" s="484" t="s">
        <v>2664</v>
      </c>
      <c r="DH4" s="484"/>
      <c r="DI4" s="484"/>
      <c r="DJ4" s="484"/>
      <c r="DK4" s="484"/>
      <c r="DL4" s="484"/>
      <c r="DM4" s="484"/>
      <c r="DN4" s="484"/>
      <c r="DO4" s="485" t="s">
        <v>2665</v>
      </c>
      <c r="DP4" s="482"/>
      <c r="DQ4" s="482"/>
      <c r="DR4" s="482"/>
      <c r="DS4" s="482"/>
      <c r="DT4" s="482"/>
      <c r="DU4" s="482"/>
      <c r="DV4" s="482"/>
      <c r="DW4" s="485" t="s">
        <v>2666</v>
      </c>
      <c r="DX4" s="482"/>
      <c r="DY4" s="482"/>
      <c r="DZ4" s="482"/>
      <c r="EA4" s="482"/>
      <c r="EB4" s="482"/>
      <c r="EC4" s="482"/>
      <c r="ED4" s="482"/>
      <c r="EE4" s="483"/>
      <c r="EF4" s="485" t="s">
        <v>2667</v>
      </c>
      <c r="EG4" s="482"/>
      <c r="EH4" s="482"/>
      <c r="EI4" s="482"/>
      <c r="EJ4" s="482"/>
      <c r="EK4" s="483"/>
      <c r="EL4" s="482" t="s">
        <v>2668</v>
      </c>
      <c r="EM4" s="482"/>
      <c r="EN4" s="482"/>
      <c r="EO4" s="482"/>
      <c r="EP4" s="482"/>
      <c r="EQ4" s="482"/>
      <c r="ER4" s="483"/>
      <c r="ES4" s="485" t="s">
        <v>2669</v>
      </c>
      <c r="ET4" s="482"/>
      <c r="EU4" s="482"/>
      <c r="EV4" s="482"/>
      <c r="EW4" s="482"/>
      <c r="EX4" s="482"/>
      <c r="EY4" s="482"/>
      <c r="EZ4" s="482"/>
      <c r="FA4" s="482"/>
      <c r="FB4" s="482"/>
      <c r="FC4" s="483"/>
      <c r="FD4" s="287" t="s">
        <v>2329</v>
      </c>
      <c r="FE4" s="484" t="s">
        <v>2670</v>
      </c>
      <c r="FF4" s="484"/>
      <c r="FG4" s="484"/>
      <c r="FH4" s="485" t="s">
        <v>2671</v>
      </c>
      <c r="FI4" s="482"/>
      <c r="FJ4" s="482"/>
      <c r="FK4" s="483"/>
      <c r="FL4" s="485" t="s">
        <v>2672</v>
      </c>
      <c r="FM4" s="482"/>
      <c r="FN4" s="482"/>
      <c r="FO4" s="482"/>
      <c r="FP4" s="482"/>
      <c r="FQ4" s="482"/>
      <c r="FR4" s="482"/>
      <c r="FS4" s="483"/>
      <c r="FT4" s="484" t="s">
        <v>2673</v>
      </c>
      <c r="FU4" s="484"/>
      <c r="FV4" s="484"/>
      <c r="FW4" s="484"/>
      <c r="FX4" s="485" t="s">
        <v>2674</v>
      </c>
      <c r="FY4" s="482"/>
      <c r="FZ4" s="483"/>
      <c r="GA4" s="288" t="s">
        <v>2330</v>
      </c>
      <c r="GB4" s="488" t="s">
        <v>2675</v>
      </c>
      <c r="GC4" s="489"/>
      <c r="GD4" s="489"/>
      <c r="GE4" s="489"/>
      <c r="GF4" s="489"/>
      <c r="GG4" s="489"/>
      <c r="GH4" s="489"/>
      <c r="GI4" s="489"/>
      <c r="GJ4" s="489"/>
      <c r="GK4" s="489"/>
      <c r="GL4" s="288" t="s">
        <v>2676</v>
      </c>
      <c r="GM4" s="485" t="s">
        <v>2677</v>
      </c>
      <c r="GN4" s="482"/>
      <c r="GO4" s="482"/>
      <c r="GP4" s="482"/>
      <c r="GQ4" s="482"/>
      <c r="GR4" s="482"/>
      <c r="GS4" s="483"/>
      <c r="GT4" s="482" t="s">
        <v>2678</v>
      </c>
      <c r="GU4" s="482"/>
      <c r="GV4" s="482"/>
      <c r="GW4" s="483"/>
      <c r="GX4" s="484" t="s">
        <v>2679</v>
      </c>
      <c r="GY4" s="484"/>
      <c r="GZ4" s="484"/>
      <c r="HA4" s="485" t="s">
        <v>2680</v>
      </c>
      <c r="HB4" s="482"/>
      <c r="HC4" s="482"/>
      <c r="HD4" s="482"/>
      <c r="HE4" s="482"/>
      <c r="HF4" s="482"/>
      <c r="HG4" s="482"/>
      <c r="HH4" s="482"/>
      <c r="HI4" s="482"/>
      <c r="HJ4" s="482"/>
      <c r="HK4" s="483"/>
      <c r="HL4" s="289" t="s">
        <v>2681</v>
      </c>
      <c r="HM4" s="486" t="s">
        <v>2682</v>
      </c>
      <c r="HN4" s="487"/>
    </row>
    <row r="5" spans="1:222" ht="17.5" customHeight="1">
      <c r="A5" s="332">
        <v>1</v>
      </c>
      <c r="B5" s="332">
        <f>COUNTIF('中間シート (2)'!M:M,行政集計シート※記入不要です!A5)</f>
        <v>0</v>
      </c>
      <c r="C5" s="185" t="str">
        <f>IFERROR(VLOOKUP($A5,'中間シート (2)'!$M$6:$AR$17,C$1,FALSE),"")</f>
        <v/>
      </c>
      <c r="D5" s="185" t="str">
        <f>IFERROR(VLOOKUP($A5,'中間シート (2)'!$M$6:$AR$17,D$1,FALSE),"")</f>
        <v/>
      </c>
      <c r="E5" s="185"/>
      <c r="F5" s="185" t="str">
        <f>IFERROR(VLOOKUP($A5,'中間シート (2)'!$M$6:$AR$17,F$1,FALSE),"")</f>
        <v/>
      </c>
      <c r="G5" s="185"/>
      <c r="H5" s="186" t="str">
        <f>IFERROR(VLOOKUP($A5,'中間シート (2)'!$M$6:$AR$65,H$1,FALSE),"")</f>
        <v/>
      </c>
      <c r="I5" s="186" t="str">
        <f>IFERROR(VLOOKUP($A5,'中間シート (2)'!$M$6:$AR$65,I$1,FALSE),"")</f>
        <v/>
      </c>
      <c r="J5" s="186" t="str">
        <f>IFERROR(VLOOKUP($A5,'中間シート (2)'!$M$6:$AR$65,J$1,FALSE),"")</f>
        <v/>
      </c>
      <c r="K5" s="186" t="str">
        <f>IFERROR(VLOOKUP($A5,'中間シート (2)'!$M$6:$AR$65,K$1,FALSE),"")</f>
        <v/>
      </c>
      <c r="L5" s="186" t="str">
        <f>IFERROR(VLOOKUP($A5,'中間シート (2)'!$M$6:$AR$65,L$1,FALSE),"")</f>
        <v/>
      </c>
      <c r="M5" s="186" t="str">
        <f>IFERROR(VLOOKUP($A5,'中間シート (2)'!$M$6:$AR$65,M$1,FALSE),"")</f>
        <v/>
      </c>
      <c r="N5" s="186" t="str">
        <f>IFERROR(VLOOKUP($A5,'中間シート (2)'!$M$6:$AR$65,N$1,FALSE),"")</f>
        <v/>
      </c>
      <c r="O5" s="186" t="str">
        <f>IFERROR(VLOOKUP($A5,'中間シート (2)'!$M$6:$AR$65,O$1,FALSE),"")</f>
        <v/>
      </c>
      <c r="P5" s="186" t="str">
        <f>IFERROR(VLOOKUP($A5,'中間シート (2)'!$M$6:$AR$65,P$1,FALSE),"")</f>
        <v/>
      </c>
      <c r="Q5" s="186" t="str">
        <f>IFERROR(VLOOKUP($A5,'中間シート (2)'!$M$6:$AR$65,Q$1,FALSE),"")</f>
        <v/>
      </c>
      <c r="R5" s="186" t="str">
        <f>IFERROR(VLOOKUP($A5,'中間シート (2)'!$M$6:$AR$65,R$1,FALSE),"")</f>
        <v/>
      </c>
      <c r="S5" s="186" t="str">
        <f>IFERROR(VLOOKUP($A5,'中間シート (2)'!$M$6:$AR$65,S$1,FALSE),"")</f>
        <v/>
      </c>
      <c r="T5" s="186" t="str">
        <f>IFERROR(VLOOKUP($A5,'中間シート (2)'!$M$6:$AR$65,T$1,FALSE),"")</f>
        <v/>
      </c>
      <c r="U5" s="186" t="str">
        <f>IFERROR(VLOOKUP($A5,'中間シート (2)'!$M$6:$AR$65,U$1,FALSE),"")</f>
        <v/>
      </c>
      <c r="V5" s="186" t="str">
        <f>IFERROR(VLOOKUP($A5,'中間シート (2)'!$M$6:$AR$65,V$1,FALSE),"")</f>
        <v/>
      </c>
      <c r="W5" s="186" t="str">
        <f>IFERROR(VLOOKUP($A5,'中間シート (2)'!$M$6:$AR$65,W$1,FALSE),"")</f>
        <v/>
      </c>
      <c r="X5" s="186" t="str">
        <f>IFERROR(VLOOKUP($A5,'中間シート (2)'!$M$6:$AR$65,X$1,FALSE),"")</f>
        <v/>
      </c>
      <c r="Y5" s="186" t="str">
        <f>IFERROR(VLOOKUP($A5,'中間シート (2)'!$M$6:$AR$65,Y$1,FALSE),"")</f>
        <v/>
      </c>
      <c r="Z5" s="186" t="str">
        <f>IFERROR(VLOOKUP($A5,'中間シート (2)'!$M$6:$AR$65,Z$1,FALSE),"")</f>
        <v/>
      </c>
      <c r="AA5" s="186" t="str">
        <f>IFERROR(VLOOKUP($A5,'中間シート (2)'!$M$6:$AR$65,AA$1,FALSE),"")</f>
        <v/>
      </c>
      <c r="AB5" s="186" t="str">
        <f>IFERROR(VLOOKUP($A5,'中間シート (2)'!$M$6:$AR$65,AB$1,FALSE),"")</f>
        <v/>
      </c>
      <c r="AC5" s="186" t="str">
        <f>IFERROR(VLOOKUP($A5,'中間シート (2)'!$M$6:$AR$65,AC$1,FALSE),"")</f>
        <v/>
      </c>
      <c r="AD5" s="186" t="str">
        <f>IFERROR(VLOOKUP($A5,'中間シート (2)'!$M$6:$AR$65,AD$1,FALSE),"")</f>
        <v/>
      </c>
      <c r="AE5" s="186" t="str">
        <f>IFERROR(VLOOKUP($A5,'中間シート (2)'!$M$6:$AR$65,AE$1,FALSE),"")</f>
        <v/>
      </c>
      <c r="AF5" s="186" t="str">
        <f>IFERROR(VLOOKUP($A5,'中間シート (2)'!$M$6:$AR$65,AF$1,FALSE),"")</f>
        <v/>
      </c>
      <c r="AG5" s="186" t="str">
        <f>IFERROR(VLOOKUP($A5,'中間シート (2)'!$M$6:$AR$65,AG$1,FALSE),"")</f>
        <v/>
      </c>
      <c r="AH5" s="186"/>
      <c r="AI5" s="194" t="str">
        <f>IFERROR(VLOOKUP($A5,'中間シート (2)'!$M$6:$BC$67,AI$1,FALSE),"")</f>
        <v/>
      </c>
      <c r="AJ5" s="194" t="str">
        <f>IFERROR(VLOOKUP($A5,'中間シート (2)'!$M$6:$BC$67,AJ$1,FALSE),"")</f>
        <v/>
      </c>
      <c r="AK5" s="194" t="str">
        <f>IFERROR(VLOOKUP($A5,'中間シート (2)'!$M$6:$BC$67,AK$1,FALSE),"")</f>
        <v/>
      </c>
      <c r="AL5" s="194" t="str">
        <f>IFERROR(VLOOKUP($A5,'中間シート (2)'!$M$6:$BC$67,AL$1,FALSE),"")</f>
        <v/>
      </c>
      <c r="AM5" s="194" t="str">
        <f>IFERROR(VLOOKUP($A5,'中間シート (2)'!$M$6:$BC$67,AM$1,FALSE),"")</f>
        <v/>
      </c>
      <c r="AN5" s="194" t="str">
        <f>IFERROR(VLOOKUP($A5,'中間シート (2)'!$M$6:$BC$67,AN$1,FALSE),"")</f>
        <v/>
      </c>
      <c r="AO5" s="194" t="str">
        <f>IFERROR(VLOOKUP($A5,'中間シート (2)'!$M$6:$BC$67,AO$1,FALSE),"")</f>
        <v/>
      </c>
      <c r="AP5" s="194" t="str">
        <f>IFERROR(VLOOKUP($A5,'中間シート (2)'!$M$6:$BC$67,AP$1,FALSE),"")</f>
        <v/>
      </c>
      <c r="AS5" s="187"/>
      <c r="AT5" s="187"/>
      <c r="AU5" s="187"/>
      <c r="AV5" s="290">
        <f>IF(H5="",1,H5)</f>
        <v>1</v>
      </c>
      <c r="AW5" s="290">
        <f>IF(I5="",1,I5)</f>
        <v>1</v>
      </c>
      <c r="AX5" s="290">
        <v>1</v>
      </c>
      <c r="AY5" s="290">
        <v>1</v>
      </c>
      <c r="AZ5" s="290">
        <v>1</v>
      </c>
      <c r="BA5" s="290">
        <f>AZ5*10+AW5</f>
        <v>11</v>
      </c>
      <c r="BB5" s="290">
        <f>IF(AE5="",0,AE5)</f>
        <v>0</v>
      </c>
      <c r="BC5" s="290">
        <f>IF(AD5="",0,AD5)</f>
        <v>0</v>
      </c>
      <c r="BD5" s="290">
        <f>IF(AND(AC5=1,AD5&gt;=1),"a",0)</f>
        <v>0</v>
      </c>
      <c r="BE5" s="290"/>
      <c r="BF5" s="290">
        <v>1</v>
      </c>
      <c r="BG5" s="290">
        <f>IFERROR(VLOOKUP(BF5*10+1,$BA$5:$BB$64,2,FALSE),0)+IFERROR(VLOOKUP(BF5*10+2,$BA$5:$BB$64,2,FALSE),0)+IFERROR(VLOOKUP(BF5*10+3,$BA$5:$BB$64,2,FALSE),0)+IFERROR(VLOOKUP(BF5*10+4,$BA$5:$BB$64,2,FALSE),0)</f>
        <v>0</v>
      </c>
      <c r="BH5" s="290">
        <f>IFERROR(VLOOKUP(BF5*10+1,$BA$5:$BC$64,3,FALSE),0)+IFERROR(VLOOKUP(BF5*10+2,$BA$5:$BC$64,3,FALSE),0)+IFERROR(VLOOKUP(BF5*10+3,$BA$5:$BC$64,3,FALSE),0)+IFERROR(VLOOKUP(BF5*10+4,$BA$5:$BC$64,3,FALSE),0)</f>
        <v>0</v>
      </c>
      <c r="BI5" s="290"/>
      <c r="BJ5" s="291" t="str">
        <f>IF(OR(ISNUMBER(F5),AND(ISNUMBER(F5),F5&gt;=100,F5&lt;=799)),"","2-1")</f>
        <v>2-1</v>
      </c>
      <c r="BK5" s="291" t="str">
        <f>IF(OR(H5="",AND(H5&gt;=1,H5&lt;=999)),"","G1-1")</f>
        <v/>
      </c>
      <c r="BL5" s="291" t="str">
        <f>IFERROR(IF(OR(H5="",H5=1),"",IF(OR((H5-H4)=0,(H5-H4)=1),"","3-2")),"G1-2")</f>
        <v/>
      </c>
      <c r="BM5" s="291" t="str">
        <f>IF(AND(H5=1,COUNTIF($AZ$5:$AZ$65,AY5)=1),"G1-3", "")</f>
        <v/>
      </c>
      <c r="BN5" s="291" t="str">
        <f ca="1">IF(J5="","",IF(AX5=1,"",IF(OR(I5="",I5=1),IF(OFFSET(J5,-(AX5-1),0,1,1)=J5,"","G1-4"),"")))</f>
        <v/>
      </c>
      <c r="BO5" s="291" t="str">
        <f ca="1">IF(L5="","",IF(AX5=1,"",IF(OR(I5="",I5=1),IF(OFFSET(L5,-(AX5-1),0,1,1)=L5,"","G1-5"),"")))</f>
        <v/>
      </c>
      <c r="BP5" s="291" t="str">
        <f>IFERROR(IF(OR(H5="",H5=1),"",IF(OR(I5="",I5=1),IF((H5-H4)=1,"","G1-6"),"")),"G1-6")</f>
        <v/>
      </c>
      <c r="BQ5" s="291" t="str">
        <f ca="1">IF(AND(AC5=1,AD5&gt;=1,COUNTIF(OFFSET(BD5,-AX5+1,0,COUNTIF($AY$5:$AY$65,AY5)),"a")&gt;=2),"G1-7","")</f>
        <v/>
      </c>
      <c r="BR5" s="291" t="str">
        <f>IF(OR(I5="",AND(I5&gt;=1,I5&lt;=4)),"","G2-1")</f>
        <v/>
      </c>
      <c r="BS5" s="291" t="str">
        <f>IF(I5="","",IF((AZ5-IF(ISNUMBER(AZ4),AZ4,0))=1,IF(I5&gt;=2,"G2-2",""),""))</f>
        <v/>
      </c>
      <c r="BT5" s="291" t="str">
        <f>IF(AND(I5=1,OR(I6="",I6=1)),"G2-3","")</f>
        <v/>
      </c>
      <c r="BU5" s="291" t="str">
        <f>IFERROR(IF(OR(I5="",I5=1),"",IF((I5-I4)=1,"","G2-4")),"G2-4")</f>
        <v/>
      </c>
      <c r="BV5" s="291" t="str">
        <f ca="1">IF(I5="","",IF(COUNTIF(OFFSET(AC5,-(AW5-1),0,COUNTIF($AZ$5:$AZ$65,AZ5),1),AC5)&gt;=2,"G2-5",""))</f>
        <v/>
      </c>
      <c r="BW5" s="291" t="str">
        <f>IFERROR(IF(AND(I5=1,M5=1,VALUE(L5)=1,X5=1),IF(S5=VLOOKUP(AZ5,$BF$5:$BG$65,2,FALSE),"","G2-6"),""),"")</f>
        <v/>
      </c>
      <c r="BX5" s="291" t="str">
        <f ca="1">IFERROR(IF(AND(I5=1,M5=1,VALUE(GA5)=1,X5=1),"",IF(OFFSET(S5,-AW5+1,0)&lt;VLOOKUP(AZ5,$BF$5:$BG$65,2,FALSE),"G2-7","")),"")</f>
        <v/>
      </c>
      <c r="BY5" s="291" t="str">
        <f>IF(AND(I5&gt;=2, I5&lt;=4, J5=""), "",
IF(OR(AND(J5&gt;=1,J5&lt;=6),J5=""),"","5-2"))</f>
        <v/>
      </c>
      <c r="BZ5" s="291" t="str">
        <f>IF(AND(I5&gt;=2, I5&lt;=4, J5=""), "",
   IF(AND(I5&gt;=2,I5&lt;=4,J5&lt;&gt;""),"5-3",""))</f>
        <v/>
      </c>
      <c r="CA5" s="291" t="str">
        <f>IF(AND(I5&gt;=2, I5&lt;=4, J5=""), "",
   IF(J5="","5-4",""))</f>
        <v>5-4</v>
      </c>
      <c r="CB5" s="291" t="str">
        <f>IF(AND(I5&gt;=2, I5&lt;=4, K5=""), "",
   IF(OR(K5="",AND(K5&gt;=1,K5&lt;=5)),"","6-2"))</f>
        <v/>
      </c>
      <c r="CC5" s="291" t="str">
        <f>IF(AND(I5&gt;=2, I5&lt;=4, K5=""), "",
  IF(AND(I5&gt;=2, I5&lt;=4, K5&lt;&gt;""),"6-3",""))</f>
        <v/>
      </c>
      <c r="CD5" s="291" t="str">
        <f>IF(AND(I5&gt;=2, I5&lt;=4, K5=""), "",
   IF(AND(K5&gt;=1, K5&lt;=5, J5&lt;&gt;4), "6-4", ""))</f>
        <v/>
      </c>
      <c r="CE5" s="291" t="str">
        <f>IF(AND(I5&gt;=2, I5&lt;=4, K5=""), "",
   IF(AND(K5="", J5=4),"6-5", ""))</f>
        <v/>
      </c>
      <c r="CF5" s="291" t="str">
        <f>IF(AND(I5&gt;=2, I5&lt;=4, L5=""), "",
  IF(AND(I5&gt;=2,I5&lt;=4,L5&lt;&gt;""),"7-2",""))</f>
        <v/>
      </c>
      <c r="CG5" s="291" t="str">
        <f>IF(AND(I5&gt;=2, I5&lt;=4, L5=""), "",
   IF(L5="","7-3", ""))</f>
        <v>7-3</v>
      </c>
      <c r="CH5" s="291" t="str">
        <f>IF(AND(I5&gt;=2, I5&lt;=4, L5=""), "",
   IF(OR(AND(L5&gt;=1, L5&lt;=5), L5=""), "", "7-4"))</f>
        <v/>
      </c>
      <c r="CI5" s="291" t="str">
        <f>IF(AND(I5&gt;=2, I5&lt;=4, M5=""), "",
  IF(AND(I5&gt;=2,I5&lt;=4,M5&lt;&gt;""),"8-2",""))</f>
        <v/>
      </c>
      <c r="CJ5" s="291" t="str">
        <f>IF(AND(I5&gt;=2, I5&lt;=4, M5=""), "",
   IF(M5="","8-3", ""))</f>
        <v>8-3</v>
      </c>
      <c r="CK5" s="291" t="str">
        <f>IF(AND(I5&gt;=2, I5&lt;=4, M5=""), "",
  IF(AND(M5&gt;=1,M5&lt;=3),"","8-4"))</f>
        <v>8-4</v>
      </c>
      <c r="CL5" s="291" t="str">
        <f>IF(AND(I5&gt;=2, I5&lt;=4, N5=""), "",
   IF(AND(I5&gt;=2,I5&lt;=4,N5&lt;&gt;""),"9-1-2",""))</f>
        <v/>
      </c>
      <c r="CM5" s="291" t="str">
        <f>IF(AND(I5&gt;=2, I5&lt;=4, N5=""), "",
 IF(N5="","9-1-3",""))</f>
        <v>9-1-3</v>
      </c>
      <c r="CN5" s="291" t="str">
        <f>IF(AND(I5&gt;=2, I5&lt;=4, N5=""), "",
IF(AND(N5&lt;&gt;"",IFERROR(MATCH(VALUE(N5),'主要用途（大分類）'!$A$5:$A$38,0),0)=0),"9-1-4",""))</f>
        <v/>
      </c>
      <c r="CO5" s="291" t="str">
        <f>IF(AND(I5&gt;=2, I5&lt;=4, N5=""), "",
IF(AND(J5=1, OR(N5=13,N5=33)),"9-1-5", ""))</f>
        <v/>
      </c>
      <c r="CP5" s="291" t="str">
        <f>IF(AND(I5&gt;=2, I5&lt;=4, O5=""), "",
 IF(O5="","9-2-2",""))</f>
        <v>9-2-2</v>
      </c>
      <c r="CQ5" s="291" t="str">
        <f>IF(AND(I5&gt;=2, I5&lt;=4, O5=""), "",
IF(OR(AND(O5&lt;&gt;"",IFERROR(MATCH(VALUE(O5),建築物の用途区分!$C$5:$C$76,0),0)=0),AND(AI5&lt;&gt;"",IFERROR(MATCH(VALUE(AI5),建築物の用途区分!$C$5:$C$76,0),0)=0),AND(AK5&lt;&gt;"",IFERROR(MATCH(VALUE(AK5),建築物の用途区分!$C$5:$C$76,0),0)=0),AND(AM5&lt;&gt;"",IFERROR(MATCH(VALUE(AM5),建築物の用途区分!$C$5:$C$76,0),0)=0)),"9-2-3",""))</f>
        <v/>
      </c>
      <c r="CR5" s="291" t="str">
        <f>IF(AND(I5&gt;=2, I5&lt;=4, O5=""), "",IF(M5=1,IF(VLOOKUP(VALUE(O5),'用途の分類（用途区分）対応表'!$B$7:$S$78,IF(VALUE(N5)=1,2,IF(VALUE(N5)=2,3,IF(AND(N5&gt;=10,N5&lt;=24),N5-6,N5-26))),FALSE)="×","9-2-4",""),""))</f>
        <v/>
      </c>
      <c r="CS5" s="291" t="str">
        <f>IF(AND(I5&gt;=2, I5&lt;=4, O5=""), "",
IF(AI5="","",IF(AND(O5=AI5,S5=AJ5),"9-2-6","")))</f>
        <v/>
      </c>
      <c r="CT5" s="291" t="str">
        <f>IF(AND(I5&gt;=2, I5&lt;=4, O5=""), "",
IF(AI5="","",IF(AND(O5=AI5,S5&lt;&gt;AJ5,OR(AK5="",AL5="")),"9-2-7","")))</f>
        <v/>
      </c>
      <c r="CU5" s="291" t="str">
        <f>IF(AND(I5&gt;=2, I5&lt;=4, O5=""), "",
IF(AI5="","",IF(AND(O5&lt;&gt;AI5,S5=AJ5,OR(AK5="",AL5="")),"9-2-8","")))</f>
        <v/>
      </c>
      <c r="CV5" s="291" t="str">
        <f>IF(AND(I5&gt;=2, I5&lt;=4, P5=""), "",
   IF(AND(I5&gt;=2,I5&lt;=4,P5&lt;&gt;""),"10-2",""))</f>
        <v/>
      </c>
      <c r="CW5" s="291" t="str">
        <f>IFERROR(IF(AND(I5&gt;=2, I5&lt;=4, P5=""), "",
  IF(AND(P5=1,OR(VALUE(N5)=1,VALUE(N5)=2)),"10-3", "")),"")</f>
        <v/>
      </c>
      <c r="CX5" s="291" t="str">
        <f>IF(AND(I5&gt;=2, I5&lt;=4, P5=""), "",
   IF(OR(I5=1,I5=""),"","10-4"))</f>
        <v/>
      </c>
      <c r="CY5" s="291" t="str">
        <f>IF(AND(I5&gt;=2, I5&lt;=4, Q5=""), "",
IF(AND(I5&gt;=2, I5&lt;=4, Q5&lt;&gt;""),"11-2", ""))</f>
        <v/>
      </c>
      <c r="CZ5" s="291" t="str">
        <f>IF(AND(I5&gt;=2, I5&lt;=4, Q5=""), "",
IF(Q5="","11-3",""))</f>
        <v>11-3</v>
      </c>
      <c r="DA5" s="291" t="str">
        <f>IF(AND(I5&gt;=2, I5&lt;=4, Q5=""), "",
IF(AND(Q5&lt;&gt;"", NOT(OR(Q5=1, Q5=2, Q5=3, Q5=4, Q5=5, Q5=6))),"11-4", ""))</f>
        <v/>
      </c>
      <c r="DB5" s="291" t="str">
        <f>IF(AND(I5&gt;=2, I5&lt;=4, Q5=""), "",
IF(Q5=6,"11-5",""))</f>
        <v/>
      </c>
      <c r="DC5" s="291" t="str">
        <f>IF(AND(I5&gt;=2, I5&lt;=4, R5=""), "",
  IF(AND(I5&gt;=2,I5&lt;=4,R5&lt;&gt;""),"12-2",""))</f>
        <v/>
      </c>
      <c r="DD5" s="291" t="str">
        <f>IF(AND(I5&gt;=2, I5&lt;=4, R5=""), "",
   IF(OR(R5=0, R5=""),"12-3", ""))</f>
        <v>12-3</v>
      </c>
      <c r="DE5" s="291" t="str">
        <f>IF(AND(I5&gt;=2, I5&lt;=4, R5=""), "",
   IF(AND(R5&lt;&gt;"",OR(R5&lt;1, R5&gt;50 )),"12-4", ""))</f>
        <v/>
      </c>
      <c r="DF5" s="291" t="str">
        <f>IF(AND(I5&gt;=2, I5&lt;=4, R5=""), "",
   IF(AND(R5&lt;&gt;"",OR(R5&lt;1, R5&gt;999)),"12-5", ""))</f>
        <v/>
      </c>
      <c r="DG5" s="291" t="str">
        <f>IF( AND(I5&gt;=2, I5&lt;=4, S5=""), "",
IF(AND(I5&gt;=2, I5&lt;=4, S5&lt;&gt;""),"13-2", ""))</f>
        <v/>
      </c>
      <c r="DH5" s="291" t="str">
        <f>IF(AND(I5&gt;=2, I5&lt;=4, S5=""), "",
IF(S5="","13-3", ""))</f>
        <v>13-3</v>
      </c>
      <c r="DI5" s="291" t="str">
        <f>IF(AND(I5&gt;=2, I5&lt;=4, S5=""), "",
IF(AND(S5&lt;&gt;"",S5&lt;=9),"13-5", ""))</f>
        <v/>
      </c>
      <c r="DJ5" s="291" t="str">
        <f>IF( AND(I5&gt;=2, I5&lt;=4, S5=""), "",
 IF(AND(S5&lt;&gt;"",OR(S5&lt;10,S5&gt;999999)),"13-6", ""))</f>
        <v/>
      </c>
      <c r="DK5" s="291" t="str">
        <f>IF(AND(I5&gt;=2,I5&lt;=4,S5=""),"",
IF(S5&gt;=20000,"13-8",""))</f>
        <v>13-8</v>
      </c>
      <c r="DL5" s="291" t="str">
        <f>IF(OR(AND(I5&gt;=2,I5&lt;=4,OR(Q5="",S5=""))),"",
IF(AND(Q5=6,S5&gt;=5000),"13-9",""))</f>
        <v/>
      </c>
      <c r="DM5" s="291" t="str">
        <f>IF(OR(AND(I5&gt;=2, I5&lt;=4, OR(Q5="",S5=""))), "",
   IF(AND(Q5=1,S5&gt;3000),"13-10", ""))</f>
        <v/>
      </c>
      <c r="DN5" s="291" t="str">
        <f>IF(OR(AND(I5&gt;=2, I5&lt;=4, OR(RK5="",S5=""))), "",
   IF(AND(R5&gt;12,S5&gt;=10,S5&lt;=29),"13-11", ""))</f>
        <v/>
      </c>
      <c r="DO5" s="291" t="str">
        <f>IF(AND(I5&gt;=2, I5&lt;=4, T5=""), "",
IF(OR(T5=0,T5=""),"14-2", ""))</f>
        <v>14-2</v>
      </c>
      <c r="DP5" s="291" t="str">
        <f>IF(AND(I5&gt;=2, I5&lt;=4, T5=""), "",
IF(AND(OR(I5=0, I5=1,I5=""), AND(T5&lt;&gt;"",NOT(ISNUMBER(T5)))),"14-3", ""))</f>
        <v/>
      </c>
      <c r="DQ5" s="291" t="str">
        <f>IF(AND(I5&gt;=2, I5&lt;=4, T5=""), "",
IF(AND(I5&gt;=2, I5&lt;=4, T5&lt;&gt;""),"14-4", ""))</f>
        <v/>
      </c>
      <c r="DR5" s="291" t="str">
        <f>IF(AND(I5&gt;=2, I5&lt;=4, T5=""), "",
IF(T5="","",IF(OR(T5&lt;1,T5&gt;999999999),"14-5", "")))</f>
        <v/>
      </c>
      <c r="DS5" s="291" t="str">
        <f>IF(OR(AND(I5&gt;=2, I5&lt;=4, OR(Q5="",T5=""))), "",
   IF(AND(Q5=6,T5&gt;200000),"14-6", ""))</f>
        <v/>
      </c>
      <c r="DT5" s="291" t="str">
        <f>IF(OR(AND(I5&gt;=2, I5&lt;=4, OR(S5="",T5=""))), "",
   IF(T5="","",IF(AND(T5&gt;200000,(T5/S5)&lt;=10),"14-7", "")))</f>
        <v/>
      </c>
      <c r="DU5" s="291" t="str">
        <f>IF(OR(AND(I5&gt;=2, I5&lt;=4, OR(M5="",S5="",T5=""))), "",
   IF(T5="","",IF(AND(M5=1,T5&gt;5000,(T5/S5)&lt;=10),"14-8", "")))</f>
        <v/>
      </c>
      <c r="DV5" s="291" t="str">
        <f>IF(OR(AND(I5&gt;=2, I5&lt;=4, OR(S5="",T5="",X5="",))), "",
   IF(T5="","",IF(AND(X5=1,(T5/S5)&lt;=5),"14-9", "")))</f>
        <v/>
      </c>
      <c r="DW5" s="291" t="str">
        <f>IF(OR(AND(I5&gt;=2,I5&lt;=4,U5=""),M5&lt;&gt;1),"",
IF(U5="","",IF(AND(U5&gt;=0,U5&lt;=99),"","15-2")))</f>
        <v/>
      </c>
      <c r="DX5" s="291" t="str">
        <f>IF(AND(I5&gt;=2, I5&lt;=4, U5=""), "",
IF(AND(I5&gt;=2,I5&lt;=4,U5&lt;&gt;""),"15-3", ""))</f>
        <v/>
      </c>
      <c r="DY5" s="291" t="str">
        <f>IF(AND(I5&gt;=2, I5&lt;=4, U5=""), "",
IF(AND(M5=1,U5=""),"15-4",""))</f>
        <v/>
      </c>
      <c r="DZ5" s="291" t="str">
        <f>IF(AND(I5&gt;=2, I5&lt;=4, U5=""), "",
IF(AND(M5&lt;&gt;1,U5&lt;&gt;""),"15-5",""))</f>
        <v/>
      </c>
      <c r="EA5" s="291" t="str">
        <f>IF(AND(I5&gt;=2,I5&lt;=4,U5=""),"",
IF(AND(Q5=1,IF(U5="",0,U5)&gt;=4),"15-6",""))</f>
        <v/>
      </c>
      <c r="EB5" s="291" t="str">
        <f>IF(AND(I5&gt;=2,I5&lt;=4,U5=""),"",
IF(AND(OR(Q5=2,Q5=3,Q5=4),U5&gt;=50),"15-7",""))</f>
        <v/>
      </c>
      <c r="EC5" s="291" t="str">
        <f>IF(AND(I5&gt;=2,I5&lt;=4,U5=""),"",
IF(AND(Q5=5,IF(U5="",0,U5)&gt;=4),"15-8",""))</f>
        <v/>
      </c>
      <c r="ED5" s="291" t="str">
        <f>IF(AND(I5&gt;=2,I5&lt;=4,U5=""),"",
IF(AND(Q5=6,IF(U5="",0,U5)&gt;=4),"15-9,",""))</f>
        <v/>
      </c>
      <c r="EE5" s="291" t="str">
        <f>IF(AND(I5&gt;=2, I5&lt;=4, U5=""), "",
IF(AND(M5=1,OR(U5&lt;1,U5&gt;99)),"15-10",""))</f>
        <v/>
      </c>
      <c r="EF5" s="291" t="str">
        <f>IF(AND(I5&gt;=2, I5&lt;=4, V5=""), "",
 IF(V5="","",IF(AND(V5&gt;=1,V5&lt;=99),"","15-12")))</f>
        <v/>
      </c>
      <c r="EG5" s="291" t="str">
        <f>IF(AND(I5&gt;=2, I5&lt;=4, V5=""), "",
IF(AND(M5&lt;&gt;1, V5&lt;&gt;""),"15-13", ""))</f>
        <v/>
      </c>
      <c r="EH5" s="291" t="str">
        <f>IF(AND(I5&gt;=2, I5&lt;=4, V5=""), "",
IF(AND(M5=1, OR(U5="", U5=0), V5&gt;=1),"15-14", ""))</f>
        <v/>
      </c>
      <c r="EI5" s="291" t="str">
        <f>IF(AND(I5&gt;=2, I5&lt;=4, V5=""), "",
IF(AND(M5=1, AND(OR(U5="",U5=0),OR(V5="", V5=0))), "15-15", ""))</f>
        <v/>
      </c>
      <c r="EJ5" s="291" t="str">
        <f>IF(AND(I5&gt;=2,I5&lt;=4,V5=""),"",
IF(M5=1,IF(OR(AND(V5&gt;=0,V5&lt;=99),V5=""),"","15-16"),""))</f>
        <v/>
      </c>
      <c r="EK5" s="291" t="str">
        <f>IFERROR(IF(AND(I5&gt;=2,I5&lt;=4,V5=""),"",
IF(AND((U5+V5)&gt;=6,(U5+V5)&lt;=198,S5&lt;=100),"15-17","")),"")</f>
        <v/>
      </c>
      <c r="EL5" s="291" t="str">
        <f>IF(AND(H5&gt;=2,W5=""), "",
 IF(AND(H5&gt;=2,W5&lt;&gt;""),"16-2", ""))</f>
        <v/>
      </c>
      <c r="EM5" s="291" t="str">
        <f>IF(AND(H5&gt;=2,I5&gt;=2,I5&lt;=4,W5=""),"",
IF(AND(I5&gt;=2,I5&lt;=4,W5&lt;&gt;""),"16-4",""))</f>
        <v/>
      </c>
      <c r="EN5" s="291" t="str">
        <f>IF(AND(H5&gt;=2,I5&gt;=2,I5&lt;=4,W5=""),"",
 IF(OR(M5=2,M5=3),IF(W5="","", "16-5"), ""))</f>
        <v/>
      </c>
      <c r="EO5" s="291" t="str">
        <f>IF(AND(H5&gt;=2,I5&gt;=2,I5&lt;=4,W5="",OR(M5=2,M5=3)),"",
IF(AND(OR(H5="",H5=1),M5=1),IF(OR(W5="",W5&lt;10,W5&gt;9999999),"16-7",""),""))</f>
        <v/>
      </c>
      <c r="EP5" s="291" t="str">
        <f>IF(AND(H5&gt;=2,I5&gt;=2,I5&lt;=4,W5="",OR(M5=2,M5=3)),"",
 IF(AND(OR(H5="",H5=1),W5&gt;=100000),"16-10",""))</f>
        <v>16-10</v>
      </c>
      <c r="EQ5" s="291" t="str">
        <f>IF(AND(H5&gt;=2,I5&gt;=2,I5&lt;=4,W5="",OR(M5=2,M5=3)),"",
 IF(AND(W5&gt;=10000,S5&lt;=500),"16-11",""))</f>
        <v/>
      </c>
      <c r="ER5" s="291" t="str">
        <f>IF(AND(H5&gt;=2,I5&gt;=2,I5&lt;=4,W5="",OR(M5=2,M5=3)),"",
 IF(AND(W5&lt;&gt;"",W5&lt;=9),"16-12",""))</f>
        <v/>
      </c>
      <c r="ES5" s="291" t="str">
        <f>IF(AND(I5&gt;=2,I5&lt;=4,X5=""),"",
IF(OR(X5=1,X5=2,X5=""),"","17-10"))</f>
        <v/>
      </c>
      <c r="ET5" s="291" t="str">
        <f>IF(AND(I5&gt;=2, I5&lt;=4, X5=""),"",
 IF(AND(I5&gt;=2,I5&lt;=4,X5&lt;&gt;""),"17-4",""))</f>
        <v/>
      </c>
      <c r="EU5" s="291" t="str">
        <f>IFERROR(IF(AND(I5&gt;=2, I5&lt;=4, X5=""),"",
 IF(AND(VALUE(N5)=1,X5=""),"17-5","")),"")</f>
        <v/>
      </c>
      <c r="EV5" s="291" t="str">
        <f>IFERROR(IF(AND(I5&gt;=2, I5&lt;=4, X5=""),"",
 IF(AND(VALUE(N5)=2,X5&lt;&gt;""),"17-6","")),"")</f>
        <v/>
      </c>
      <c r="EW5" s="291" t="str">
        <f>IF(AND(I5&gt;=2, I5&lt;=4, X5=""),"",
IF(AND(N5&gt;=10,N5&lt;24,X5=""),"17-7",""))</f>
        <v/>
      </c>
      <c r="EX5" s="291" t="str">
        <f>IF(AND(I5&gt;=2, I5&lt;=4, X5=""),"",
IF(AND(N5&gt;=10,N5&lt;24,X5&lt;&gt;""),"17-8",""))</f>
        <v/>
      </c>
      <c r="EY5" s="291" t="str">
        <f>IF(AND(I5&gt;=2, I5&lt;=4, X5="",OR(EU5="17-5",EV5="17-6",EW5="17-7")),"",
IF(AND(X5=1,OR(Y5="",Z5="",AA5="",AB5="",AC5="",AD5="",AE5="",Y5=0,Z5=0,AA5=0,AB5=0,AC5=0,AD5=0,AE5=0)),"17-11",""))</f>
        <v/>
      </c>
      <c r="EZ5" s="291" t="str">
        <f>IF(AND(I5&gt;=2, I5&lt;=4, X5="",OR(EU5="17-5",EV5="17-6",EW5="17-7")),"",
IF(AND(X5=2,OR(Z5="",AA5="",AB5="",AC5="",AE5="",Z5=0,AA5=0,AB5=0,AC5=0,AE5=0)),"17-12",""))</f>
        <v/>
      </c>
      <c r="FA5" s="291" t="str">
        <f>IF(AND(I5&gt;=2, I5&lt;=4, X5="",OR(EU5="17-5",EV5="17-6",EW5="17-7")),"",
IF(AND(X5=2,OR(Y5&lt;&gt;"",AD5&lt;&gt;"")),"17-13",""))</f>
        <v/>
      </c>
      <c r="FB5" s="291" t="str">
        <f>IF(AND(I5&gt;=2, I5&lt;=4, X5="",OR(EU5="17-5",EV5="17-6",EW5="17-7")),"",
IF(AND(X5="",OR(Y5&lt;&gt;"",Z5&lt;&gt;"",AA5&lt;&gt;"",AB5&lt;&gt;"",AC5&lt;&gt;"",AD5&lt;&gt;"",AE5&lt;&gt;"")),"17-14",""))</f>
        <v/>
      </c>
      <c r="FC5" s="291" t="str">
        <f>IF(AND(I5&gt;=2, I5&lt;=4, X5="",OR(EU5="17-5",EV5="17-6",EW5="17-7")),"",
 IF(AND(X5=2,AE5&gt;=2500),"17-15",""))</f>
        <v/>
      </c>
      <c r="FD5" s="291" t="str">
        <f>IF(AND(AE5&lt;&gt;"", AD5&lt;&gt;""), IF(ISNUMBER(AE5/AD5), AE5/AD5, "K"), "")</f>
        <v/>
      </c>
      <c r="FE5" s="291" t="str">
        <f>IF(OR(AND(I5&gt;=2, I5&lt;=4, Y5=""),AND(X5="",Y5="")),"",
 IF(AND(I5&gt;=2,I5&lt;=4,Y5&lt;&gt;""),"18-3", ""))</f>
        <v/>
      </c>
      <c r="FF5" s="291" t="str">
        <f>IF(OR(AND(I5&gt;=2, I5&lt;=4, Y5=""),AND(X5="",Y5="")),"",
IF(AND(X5=1, OR(Y5="", NOT(Y5&gt;=1), NOT(Y5&lt;=5))),"18-4", ""))</f>
        <v/>
      </c>
      <c r="FG5" s="291" t="str">
        <f>IF(OR(AND(I5&gt;=2, I5&lt;=4, Y5=""),AND(X5="",Y5="")),"",
IF(AND(X5=2,Y5&lt;&gt;""),"18-5", ""))</f>
        <v/>
      </c>
      <c r="FH5" s="291" t="str">
        <f>IF(OR(AND(I5&gt;=2, I5&lt;=4, Z5=""),AND(X5="",Z5="")),"",
IF(AND(I5&gt;=2,I5&lt;=4,Z5&lt;&gt;""),"19-2", ""))</f>
        <v/>
      </c>
      <c r="FI5" s="291" t="str">
        <f>IF(OR(AND(I5&gt;=2, I5&lt;=4, Z5=""),AND(X5="",Z5="")),"",
IF(AND(Z5&lt;&gt;"", Z5&lt;&gt;1, Z5&lt;&gt;2, Z5&lt;&gt;3),"19-3", ""))</f>
        <v/>
      </c>
      <c r="FJ5" s="291" t="str">
        <f ca="1">IF(OR(AND(I5&gt;=2, I5&lt;=4, Z5=""),AND(X5="",Z5="")),"",
IF(AND(OR(OFFSET(Q5,-AW5+1,0)=2,OFFSET(Q5,-AW5+1,0)=5,OFFSET(Q5,-AW5+1,0)=6),X5=1,Z5=2),"19-4", ""))</f>
        <v/>
      </c>
      <c r="FK5" s="291" t="str">
        <f ca="1">IF(OR(AND(I5&gt;=2, I5&lt;=4, Z5=""),AND(X5="",Z5="")),"",
IF(AND(OFFSET(Q5,-AW5+1,0)&gt;1,X5=1,Z5=3),"19-5",""))</f>
        <v/>
      </c>
      <c r="FL5" s="291" t="str">
        <f>IF(OR(AND(I5&gt;=2, I5&lt;=4, AA5=""),AND(X5="",AA5="")),"",
IF(AND(I5&gt;=2,I5&lt;=4,AA5&lt;&gt;""),"20-3",""))</f>
        <v/>
      </c>
      <c r="FM5" s="291" t="str">
        <f>IF(OR(AND(I5&gt;=2, I5&lt;=4, AA5=""),AND(X5="",AA5="")),"",
IF(AND(AA5&lt;&gt;1, AA5&lt;&gt;2, AA5&lt;&gt;3,AA5&lt;&gt;""),"20-4", ""))</f>
        <v/>
      </c>
      <c r="FN5" s="291" t="str">
        <f>IF(OR(AND(I5&gt;=2, I5&lt;=4, AA5=""),AND(X5="",AA5="")),"",
IF(AND(AA5=2,Y5=2),"20-5",""))</f>
        <v/>
      </c>
      <c r="FO5" s="291" t="str">
        <f>IF(OR(AND(I5&gt;=2, I5&lt;=4, AA5=""),AND(X5="",AA5="")),"",
IF(AND(AA5=3, OR(Y5=2, Y5=4)),"20-6", ""))</f>
        <v/>
      </c>
      <c r="FP5" s="291" t="str">
        <f>IF(OR(AND(I5&gt;=2, I5&lt;=4, AA5=""),AND(X5="",AA5="")),"",
IF(AND(AA5=1,AND(N5&gt;=30,N5&lt;=44)),"20-7",""))</f>
        <v/>
      </c>
      <c r="FQ5" s="291" t="str">
        <f>IF(OR(AND(I5&gt;=2, I5&lt;=4, AA5=""),AND(X5="",AA5="")),"",
IF(AND(AA5=2,AND(N5&gt;=30,N5&lt;=44)),"20-8",""))</f>
        <v/>
      </c>
      <c r="FR5" s="291" t="str">
        <f>IF(OR(AND(I5&gt;=2, I5&lt;=4, AA5=""),AND(X5="",AA5="")),"",
IF(AND(AA5=2,OR(N5=1,N5=2)),"20-9",""))</f>
        <v/>
      </c>
      <c r="FS5" s="291" t="str">
        <f>IF(OR(AND(I5&gt;=2, I5&lt;=4, AA5=""),AND(X5="",AA5="")),"",
IF(AND(AA5=3,OR(VALUE(N5)=1,VALUE(N5)=2)),"20-10",""))</f>
        <v/>
      </c>
      <c r="FT5" s="291" t="str">
        <f>IF(OR(AND(I5&gt;=2, I5&lt;=4, AB5=""),AND(X5="",AB5="")),"",
IF(AND(I5&gt;=2, I5&lt;=4, AB5&lt;&gt;" "),"21-3", ""))</f>
        <v/>
      </c>
      <c r="FU5" s="291" t="str">
        <f>IF(OR(AND(I5&gt;=2, I5&lt;=4, AB5=""),AND(X5="",AB5="")),"",
IF(AND(AB5&lt;&gt;1, AB5&lt;&gt;2, AB5&lt;&gt;3,AB5&lt;&gt;""), "21-4", ""))</f>
        <v/>
      </c>
      <c r="FV5" s="291" t="str">
        <f>IF(OR(AND(I5&gt;=2, I5&lt;=4, AB5=""),AND(X5="",AB5="")),"",
IF(AND(N5&gt;=10,N5&lt;=24,AA5=1,AB5=1, AB5=""),"21-5", ""))</f>
        <v/>
      </c>
      <c r="FW5" s="291" t="str">
        <f>IF(OR(AND(I5&gt;=2, I5&lt;=4, AB5=""),AND(X5="",AB5="")),"",
IF(AND(Y5=4,AB5=1),"21-6",""))</f>
        <v/>
      </c>
      <c r="FX5" s="291" t="str">
        <f>IF(AND(I5="",X5="",AC5=""),"",
IF(AND(AC5&lt;&gt;"", AC5&lt;&gt;1, AC5&lt;&gt;2, AC5&lt;&gt;3, AC5&lt;&gt;4),"22-2", ""))</f>
        <v/>
      </c>
      <c r="FY5" s="291" t="str">
        <f ca="1">IF(AND(I5="",X5="",AC5=""),"",
IF(AND(AC5=1,OFFSET(J5,-AW5+1,0,1,1)&lt;&gt;6),"22-3",""))</f>
        <v/>
      </c>
      <c r="FZ5" s="291" t="str">
        <f ca="1">IF(AND(I5="",X5="",AC5=""),"",
IF(COUNTIF(エラー22シート!$G$4:$G$53, OFFSET(J5,IF(I5="",0,-I5+1),0)*100+OFFSET(Y5,IF(I5="",0,-I5+1),0)*10+AC5)&gt;0,"22-4",""))</f>
        <v/>
      </c>
      <c r="GA5" s="291" t="str">
        <f ca="1">IF(I5="",N5,OFFSET(N5,-I5+1,0))</f>
        <v/>
      </c>
      <c r="GB5" s="291" t="str">
        <f ca="1">IF(OR(AND(OFFSET(X5,-AW5+1,0)=2, AD5=""),AND(OFFSET(X5,-AW5+1,0)="",AD5="")),"",
IF(AND(OFFSET(X5,-AW5+1,0)=2, AD5&lt;&gt;""),"23-4", ""))</f>
        <v/>
      </c>
      <c r="GC5" s="291" t="str">
        <f ca="1">IF(OR(AND(OFFSET(X5,-AW5+1,0)=2, AD5=""),AND(OFFSET(X5,-AW5+1,0)="",AD5="")),"",
IF(AD5="","",IF(OR(AD5&gt;9999,AD5&lt;1),"23-6","")))</f>
        <v/>
      </c>
      <c r="GD5" s="291" t="str">
        <f ca="1">IF(OR(AND(OFFSET(X5,-AW5+1,0)=2, AD5=""),AND(OFFSET(X5,-AW5+1,0)="",AD5="")),"",
IF(AND(OFFSET(X5,-AW5+1,0)=1, AD5=""),"23-7", ""))</f>
        <v/>
      </c>
      <c r="GE5" s="291" t="str">
        <f ca="1">IF(OR(AND(OFFSET(X5,-AW5+1,0)=2, AD5=""),AND(OFFSET(X5,-AW5+1,0)="",AD5="")),"",
IF(AND(VALUE(GA5)=2,AD5&gt;=2),"23-8",""))</f>
        <v/>
      </c>
      <c r="GF5" s="291" t="str">
        <f ca="1">IF(OR(AND(OFFSET(X5,-AW5+1,0)=2, AD5=""),AND(OFFSET(X5,-AW5+1,0)="",AD5="")),"",
IF(AND(OFFSET(AB5,-AW5+1,0)=2,AD5&gt;=30),"23-9",""))</f>
        <v/>
      </c>
      <c r="GG5" s="291" t="str">
        <f ca="1">IF(OR(AND(OFFSET(X5,-AW5+1,0)=2, AD5=""),AND(OFFSET(X5,-AW5+1,0)="",AD5="")),"",
IF(AND(OFFSET(M5,-AW5+1,0)=1,OFFSET(X5,-AW5+1,0)=1,OFFSET(AB5,-AW5+1,0)=2,AD5=1),"23-10",""))</f>
        <v/>
      </c>
      <c r="GH5" s="291" t="str">
        <f ca="1">IF(OR(AND(OFFSET(X5,-AW5+1,0)=2, AD5=""),AND(OFFSET(X5,-AW5+1,0)="",AD5="")),"",
IF(AND(OFFSET(M5,-AW5+1,0)=1,OFFSET(X5,-AW5+1,0)=1,OFFSET(AB5,-AW5+1,0)=3,AD5=1),"23-11",""))</f>
        <v/>
      </c>
      <c r="GI5" s="291" t="str">
        <f ca="1">IF(OR(AND(OFFSET(X5,-AW5+1,0)=2, AD5=""),AND(OFFSET(X5,-AW5+1,0)="",AD5="")),"",
IF(AND(OFFSET(X5,-AW5+1,0)=1,OFFSET(AB5,-AW5+1,0)=1,AD5&lt;&gt;1),"23-12",""))</f>
        <v/>
      </c>
      <c r="GJ5" s="291" t="str">
        <f ca="1">IF(OR(AND(OFFSET(X5,-AW5+1,0)=2, AD5=""),AND(OFFSET(X5,-AW5+1,0)="",AD5="")),"",
IF(AND(AC5=1,AD5&gt;=10),"23-13",""))</f>
        <v/>
      </c>
      <c r="GK5" s="291" t="str">
        <f ca="1">IF(OR(AND(OFFSET(X5,-AW5+1,0)=2, AD5=""),AND(OFFSET(X5,-AW5+1,0)="",AD5="")),"",
IF(AND(AC5=3,AD5&gt;=100),"23-14",""))</f>
        <v/>
      </c>
      <c r="GL5" s="291" t="str">
        <f>IF(AND(AE5&lt;&gt;"", AD5&lt;&gt;""), IF(ISNUMBER(AE5/AD5), AE5/AD5, "K"), "")</f>
        <v/>
      </c>
      <c r="GM5" s="291" t="str">
        <f ca="1">IF(AND(OFFSET(X5,-AW5+1,0)="",AE5=""),"",
IF(OR(AND(AE5&gt;=1,AE5&lt;=999999),AE5=""), "","24-4"))</f>
        <v/>
      </c>
      <c r="GN5" s="291" t="str">
        <f t="shared" ref="GN5" ca="1" si="0">IF(AND(OFFSET(X5,-AW5+1,0)="",AE5=""),"",
IF(AND(OFFSET(X5,-AW5+1,0)=1,OR(GL5&gt;1000,GL5&lt;10)),"24-5",""))</f>
        <v/>
      </c>
      <c r="GO5" s="291" t="str">
        <f t="shared" ref="GO5" ca="1" si="1">IF(AND(OFFSET(X5,-AW5+1,0)="",AE5=""),"",
IF(AND(OFFSET(X5,-AW5+1,0)=2,OR(AE5&gt;500,AE5&lt;10)),"24-6",""))</f>
        <v/>
      </c>
      <c r="GP5" s="291" t="str">
        <f ca="1">IF(AND(OFFSET(X5,-AW5+1,0)="",AE5=""),"",
IF(AND(I5="",OFFSET(M5,-AW5+1,0)=1,VALUE(GA5)=1,OFFSET(X5,-AW5+1,0)=1),IF(OFFSET(S5,-AW5+1,0)=VLOOKUP(AZ5,$BF$5:$BG$65,2,FALSE),"","24-7"),""))</f>
        <v/>
      </c>
      <c r="GQ5" s="291" t="str">
        <f ca="1">IF(AND(OFFSET(X5,-AW5+1,0)="",AE5=""),"",
IF(AND(OFFSET(M5,-AW5+1,0)=1,VALUE(GA5)=1,OFFSET(X5,-AW5+1,0)=1),"",IF(AND(I5="",OFFSET(S5,-AW5+1,0)&lt;VLOOKUP(AZ5,$BF$5:$BG$65,2,FALSE)),"24-8","")))</f>
        <v/>
      </c>
      <c r="GR5" s="291" t="str">
        <f ca="1">IF(AND(OFFSET(X5,-AW5+1,0)="",AE5=""),"",
IF(AND(I5&gt;=2,AC5="",AD5="",AE5=""),"24-10",""))</f>
        <v/>
      </c>
      <c r="GS5" s="291" t="str">
        <f t="shared" ref="GS5" ca="1" si="2">IF(AND(OFFSET(X5,-AW5+1,0)="",AE5=""),"",
IF(I5&gt;=2,IF(COUNTA(K5:AB5,AF5:AP5)=0,"","24-11"),""))</f>
        <v/>
      </c>
      <c r="GT5" s="291" t="str">
        <f ca="1">IF(AND(OFFSET(X5,-AW5+1,0)="",AF5=""),"",
 IF(OR(AND(AF5&gt;=1,AF5&lt;=999),AF5=""), "","25-3"))</f>
        <v/>
      </c>
      <c r="GU5" s="291" t="str">
        <f ca="1">IF(AND(OFFSET(X5,-AW5+1,0)="",AF5=""),"",
IF(AND(M5=3,_xlfn.XOR(AF5="",AG5="")),"25-4",""))</f>
        <v/>
      </c>
      <c r="GV5" s="291" t="str">
        <f t="shared" ref="GV5" ca="1" si="3">IF(AND(OFFSET(X5,-AW5+1,0)="",AF5=""),"",
IF(OR(I5=2,I5=3),"",IF(AND(M5=3,AF5&gt;=101),"25-5","")))</f>
        <v/>
      </c>
      <c r="GW5" s="291" t="str">
        <f t="shared" ref="GW5" ca="1" si="4">IF(AND(OFFSET(X5,-AW5+1,0)="",AF5=""),"",
IF(OR(I5=2,I5=3),"",IF(AND(M5=3,OR(AF5=0,AF5="")),"25-6","")))</f>
        <v/>
      </c>
      <c r="GX5" s="291" t="str">
        <f ca="1">IF(AND(OFFSET(X5,-AW5+1,0)="",AG5=""),"",
IF(AND(AG5&lt;&gt;1,AG5&lt;&gt;2,AG5&lt;&gt;3,AG5&lt;&gt;""),"26-3",""))</f>
        <v/>
      </c>
      <c r="GY5" s="291" t="str">
        <f ca="1">IF(AND(OFFSET(X5,-AW5+1,0)="",AG5=""),"",
IF(AND(AF5="", AG5&lt;&gt;""),"26-4", ""))</f>
        <v/>
      </c>
      <c r="GZ5" s="291" t="str">
        <f ca="1">IF(AND(OFFSET(X5,-AW5+1,0)="",AG5=""),"",
IF(AND(AF5&lt;&gt;"", AG5="" ),"26-5", ""))</f>
        <v/>
      </c>
      <c r="HA5" s="291" t="str">
        <f>IF(AND(I5&gt;=2,I5&lt;=4,AJ5=""),"",
IF(AND(AI5&lt;&gt;"",AJ5=""),"30-3",""))</f>
        <v/>
      </c>
      <c r="HB5" s="291" t="str">
        <f>IF(AND(I5&gt;=2,I5&lt;=4,AJ5=""),"",
IF(AND(AJ5&lt;&gt;"",OR(AJ5&lt;1,AJ5&gt;999999)),"30-4",""))</f>
        <v/>
      </c>
      <c r="HC5" s="291" t="str">
        <f>IF(AND(K5&gt;=2,K5&lt;=4,AL5=""),"",
IF(AND(AK5&lt;&gt;"",AL5=""),"31-3",""))</f>
        <v/>
      </c>
      <c r="HD5" s="291" t="str">
        <f>IF(AND(K5&gt;=2,K5&lt;=4,AL5=""),"",
IF(AND(AL5&lt;&gt;"",OR(AL5&lt;1,AL5&gt;999999)),"31-4",""))</f>
        <v/>
      </c>
      <c r="HE5" s="291" t="str">
        <f>IF(AND(M5&gt;=2,M5&lt;=4,AN5=""),"",
IF(AND(AM5&lt;&gt;"",AN5=""),"32-3",""))</f>
        <v/>
      </c>
      <c r="HF5" s="291" t="str">
        <f>IF(AND(M5&gt;=2,M5&lt;=4,AN5=""),"",
IF(AND(AN5&lt;&gt;"",OR(AN5&lt;1,AN5&gt;999999)),"32-4",""))</f>
        <v/>
      </c>
      <c r="HG5" s="291" t="str">
        <f>IF(AND(I5&gt;=2,I5&lt;=4,AI5="",AK5="",AM5=""),"",
IF(AND(M5=1,P5=1,AI5="",AK5="",AM5=""),"33-2",""))</f>
        <v/>
      </c>
      <c r="HH5" s="291" t="str">
        <f>IF(AND(I5&gt;=2,I5&lt;=4,AI5="",AK5="",AM5=""),"",
IF(AND(M5=1,OR(AI5&lt;&gt;"",AK5&lt;&gt;"",AM5&lt;&gt;"")),IF(AND(O5&lt;&gt;AI5,O5&lt;&gt;AK5,O5&lt;&gt;AM5),"33-3",""),""))</f>
        <v/>
      </c>
      <c r="HI5" s="291" t="str">
        <f>IF(AND(I5&gt;=2,I5&lt;=4,AI5="",AK5="",AM5=""),"",
IF(AND(N5&gt;=10,N5&lt;=44,X5&lt;&gt;""),IF(OR(AND(VALUE(O5)&gt;=8010,VALUE(O5)&lt;=8050),AND(VALUE(AI5)&gt;=8010,VALUE(AI5)&lt;=8050),AND(VALUE(AK5)&gt;=8010,VALUE(AK5)&lt;=8050),AND(VALUE(AM5)&gt;=8010,VALUE(AM5)&lt;=8050)),"","33-4"),""))</f>
        <v/>
      </c>
      <c r="HJ5" s="291" t="str">
        <f>IFERROR(IF(AND(I5&gt;=2,I5&lt;=4,AJ5="",AL5="",AN5=""),"",
IF(S5+3&lt;(AJ5+AL5+AN5),"33-5","")),"")</f>
        <v/>
      </c>
      <c r="HK5" s="291" t="str">
        <f>IF(AND(I5&gt;=2,I5&lt;=4,AJ5="",AL5="",AN5=""),"",
IF(AND(AJ5="",AL5="",AN5=""),"",IF(S5&gt;=(AJ5+AL5+AN5)*2,"33-6","")))</f>
        <v/>
      </c>
      <c r="HL5" s="291" t="str">
        <f>IF(OR(AO5="",AO5=1),"","40-1")</f>
        <v/>
      </c>
      <c r="HM5" s="291" t="str">
        <f>IF(AND(I5&gt;=2,I5&lt;=4,AP5=""),"",
IF(AP5="","41-1",""))</f>
        <v>41-1</v>
      </c>
      <c r="HN5" s="291" t="str">
        <f>IF(AND(I5&gt;=2,I5&lt;=4,AP5=""),"",
IF(AND(OR(S5&gt;=10000,T5&gt;=200000,VLOOKUP(AZ5,$BF$4:$BH$65,3,FALSE)&gt;=100),AP5=""),"35-1",""))</f>
        <v>35-1</v>
      </c>
    </row>
    <row r="6" spans="1:222">
      <c r="A6" s="332">
        <v>2</v>
      </c>
      <c r="B6" s="332">
        <f>COUNTIF('中間シート (2)'!M:M,行政集計シート※記入不要です!A6)</f>
        <v>0</v>
      </c>
      <c r="C6" s="186" t="str">
        <f>IF(OR(H6&lt;&gt;"",I6&lt;&gt;""),C5,"")</f>
        <v/>
      </c>
      <c r="D6" s="186" t="str">
        <f>IF(OR(H6&lt;&gt;"",I6&lt;&gt;""),D5,"")</f>
        <v/>
      </c>
      <c r="E6" s="186"/>
      <c r="F6" s="186" t="str">
        <f>IF(OR(H6&lt;&gt;"",I6&lt;&gt;""),F5,"")</f>
        <v/>
      </c>
      <c r="G6" s="185"/>
      <c r="H6" s="186" t="str">
        <f>IFERROR(VLOOKUP($A6,'中間シート (2)'!$M$6:$AR$65,H$1,FALSE),"")</f>
        <v/>
      </c>
      <c r="I6" s="186" t="str">
        <f>IFERROR(VLOOKUP($A6,'中間シート (2)'!$M$6:$AR$65,I$1,FALSE),"")</f>
        <v/>
      </c>
      <c r="J6" s="186" t="str">
        <f>IFERROR(VLOOKUP($A6,'中間シート (2)'!$M$6:$AR$65,J$1,FALSE),"")</f>
        <v/>
      </c>
      <c r="K6" s="186" t="str">
        <f>IFERROR(VLOOKUP($A6,'中間シート (2)'!$M$6:$AR$65,K$1,FALSE),"")</f>
        <v/>
      </c>
      <c r="L6" s="186" t="str">
        <f>IFERROR(VLOOKUP($A6,'中間シート (2)'!$M$6:$AR$65,L$1,FALSE),"")</f>
        <v/>
      </c>
      <c r="M6" s="186" t="str">
        <f>IFERROR(VLOOKUP($A6,'中間シート (2)'!$M$6:$AR$65,M$1,FALSE),"")</f>
        <v/>
      </c>
      <c r="N6" s="186" t="str">
        <f>IFERROR(VLOOKUP($A6,'中間シート (2)'!$M$6:$AR$65,N$1,FALSE),"")</f>
        <v/>
      </c>
      <c r="O6" s="186" t="str">
        <f>IFERROR(VLOOKUP($A6,'中間シート (2)'!$M$6:$AR$65,O$1,FALSE),"")</f>
        <v/>
      </c>
      <c r="P6" s="186" t="str">
        <f>IFERROR(VLOOKUP($A6,'中間シート (2)'!$M$6:$AR$65,P$1,FALSE),"")</f>
        <v/>
      </c>
      <c r="Q6" s="186" t="str">
        <f>IFERROR(VLOOKUP($A6,'中間シート (2)'!$M$6:$AR$65,Q$1,FALSE),"")</f>
        <v/>
      </c>
      <c r="R6" s="186" t="str">
        <f>IFERROR(VLOOKUP($A6,'中間シート (2)'!$M$6:$AR$65,R$1,FALSE),"")</f>
        <v/>
      </c>
      <c r="S6" s="186" t="str">
        <f>IFERROR(VLOOKUP($A6,'中間シート (2)'!$M$6:$AR$65,S$1,FALSE),"")</f>
        <v/>
      </c>
      <c r="T6" s="186" t="str">
        <f>IFERROR(VLOOKUP($A6,'中間シート (2)'!$M$6:$AR$65,T$1,FALSE),"")</f>
        <v/>
      </c>
      <c r="U6" s="186" t="str">
        <f>IFERROR(VLOOKUP($A6,'中間シート (2)'!$M$6:$AR$65,U$1,FALSE),"")</f>
        <v/>
      </c>
      <c r="V6" s="186" t="str">
        <f>IFERROR(VLOOKUP($A6,'中間シート (2)'!$M$6:$AR$65,V$1,FALSE),"")</f>
        <v/>
      </c>
      <c r="W6" s="186"/>
      <c r="X6" s="186" t="str">
        <f>IFERROR(VLOOKUP($A6,'中間シート (2)'!$M$6:$AR$65,X$1,FALSE),"")</f>
        <v/>
      </c>
      <c r="Y6" s="186" t="str">
        <f>IFERROR(VLOOKUP($A6,'中間シート (2)'!$M$6:$AR$65,Y$1,FALSE),"")</f>
        <v/>
      </c>
      <c r="Z6" s="186" t="str">
        <f>IFERROR(VLOOKUP($A6,'中間シート (2)'!$M$6:$AR$65,Z$1,FALSE),"")</f>
        <v/>
      </c>
      <c r="AA6" s="186" t="str">
        <f>IFERROR(VLOOKUP($A6,'中間シート (2)'!$M$6:$AR$65,AA$1,FALSE),"")</f>
        <v/>
      </c>
      <c r="AB6" s="186" t="str">
        <f>IFERROR(VLOOKUP($A6,'中間シート (2)'!$M$6:$AR$65,AB$1,FALSE),"")</f>
        <v/>
      </c>
      <c r="AC6" s="186" t="str">
        <f>IFERROR(VLOOKUP($A6,'中間シート (2)'!$M$6:$AR$65,AC$1,FALSE),"")</f>
        <v/>
      </c>
      <c r="AD6" s="186" t="str">
        <f>IFERROR(VLOOKUP($A6,'中間シート (2)'!$M$6:$AR$65,AD$1,FALSE),"")</f>
        <v/>
      </c>
      <c r="AE6" s="186" t="str">
        <f>IFERROR(VLOOKUP($A6,'中間シート (2)'!$M$6:$AR$65,AE$1,FALSE),"")</f>
        <v/>
      </c>
      <c r="AF6" s="186"/>
      <c r="AG6" s="186"/>
      <c r="AH6" s="186"/>
      <c r="AI6" s="194" t="str">
        <f>IFERROR(VLOOKUP($A6,'中間シート (2)'!$M$6:$BC$67,AI$1,FALSE),"")</f>
        <v/>
      </c>
      <c r="AJ6" s="194" t="str">
        <f>IFERROR(VLOOKUP($A6,'中間シート (2)'!$M$6:$BC$67,AJ$1,FALSE),"")</f>
        <v/>
      </c>
      <c r="AK6" s="194" t="str">
        <f>IFERROR(VLOOKUP($A6,'中間シート (2)'!$M$6:$BC$67,AK$1,FALSE),"")</f>
        <v/>
      </c>
      <c r="AL6" s="194" t="str">
        <f>IFERROR(VLOOKUP($A6,'中間シート (2)'!$M$6:$BC$67,AL$1,FALSE),"")</f>
        <v/>
      </c>
      <c r="AM6" s="194" t="str">
        <f>IFERROR(VLOOKUP($A6,'中間シート (2)'!$M$6:$BC$67,AM$1,FALSE),"")</f>
        <v/>
      </c>
      <c r="AN6" s="194" t="str">
        <f>IFERROR(VLOOKUP($A6,'中間シート (2)'!$M$6:$BC$67,AN$1,FALSE),"")</f>
        <v/>
      </c>
      <c r="AO6" s="194" t="str">
        <f>IFERROR(VLOOKUP($A6,'中間シート (2)'!$M$6:$BC$67,AO$1,FALSE),"")</f>
        <v/>
      </c>
      <c r="AP6" s="194" t="str">
        <f>IFERROR(VLOOKUP($A6,'中間シート (2)'!$M$6:$BC$67,AP$1,FALSE),"")</f>
        <v/>
      </c>
      <c r="AS6" s="187"/>
      <c r="AT6" s="187"/>
      <c r="AU6" s="187"/>
      <c r="AV6" s="290">
        <f t="shared" ref="AV6:AW6" si="5">IF(H6="",1,H6)</f>
        <v>1</v>
      </c>
      <c r="AW6" s="290">
        <f t="shared" si="5"/>
        <v>1</v>
      </c>
      <c r="AX6" s="290">
        <f>IF(AND(AV6=1,AW6=1),1,AX5+1)</f>
        <v>1</v>
      </c>
      <c r="AY6" s="290">
        <f>IF(AX6&gt;1,AY5,AY5+1)</f>
        <v>2</v>
      </c>
      <c r="AZ6" s="290">
        <f t="shared" ref="AZ6" si="6">IF(AV6&lt;&gt;AV5,AZ5+1,IF(AND(AV6=1,AW6=1),AZ5+1,AZ5))</f>
        <v>2</v>
      </c>
      <c r="BA6" s="290">
        <f t="shared" ref="BA6" si="7">AZ6*10+AW6</f>
        <v>21</v>
      </c>
      <c r="BB6" s="290">
        <f t="shared" ref="BB6:BB64" si="8">IF(AE6="",0,AE6)</f>
        <v>0</v>
      </c>
      <c r="BC6" s="290">
        <f t="shared" ref="BC6:BC64" si="9">IF(AD6="",0,AD6)</f>
        <v>0</v>
      </c>
      <c r="BD6" s="290">
        <f t="shared" ref="BD6" si="10">IF(AND(AC6=1,AD6&gt;=1),"a",0)</f>
        <v>0</v>
      </c>
      <c r="BE6" s="290"/>
      <c r="BF6" s="290">
        <v>2</v>
      </c>
      <c r="BG6" s="290">
        <f t="shared" ref="BG6:BG36" si="11">IFERROR(VLOOKUP(BF6*10+1,$BA$5:$BB$64,2,FALSE),0)+IFERROR(VLOOKUP(BF6*10+2,$BA$5:$BB$63,2,FALSE),0)+IFERROR(VLOOKUP(BF6*10+3,$BA$5:$BB$64,2,FALSE),0)+IFERROR(VLOOKUP(BF6*10+4,$BA$5:$BB$64,2,FALSE),0)</f>
        <v>0</v>
      </c>
      <c r="BH6" s="290">
        <f t="shared" ref="BH6:BH64" si="12">IFERROR(VLOOKUP(BF6*10+1,$BA$5:$BC$64,3,FALSE),0)+IFERROR(VLOOKUP(BF6*10+2,$BA$5:$BC$64,3,FALSE),0)+IFERROR(VLOOKUP(BF6*10+3,$BA$5:$BC$64,3,FALSE),0)+IFERROR(VLOOKUP(BF6*10+4,$BA$5:$BC$64,3,FALSE),0)</f>
        <v>0</v>
      </c>
      <c r="BI6" s="290"/>
      <c r="BJ6" s="291" t="str">
        <f t="shared" ref="BJ6:BJ64" si="13">IF(OR(ISNUMBER(F6),AND(ISNUMBER(F6),F6&gt;=100,F6&lt;=799)),"","2-1")</f>
        <v>2-1</v>
      </c>
      <c r="BK6" s="291" t="str">
        <f t="shared" ref="BK6:BK64" si="14">IF(OR(H6="",AND(H6&gt;=1,H6&lt;=999)),"","G1-1")</f>
        <v/>
      </c>
      <c r="BL6" s="291" t="str">
        <f t="shared" ref="BL6:BL64" si="15">IFERROR(IF(OR(H6="",H6=1),"",IF(OR((H6-H5)=0,(H6-H5)=1),"","3-2")),"G1-2")</f>
        <v/>
      </c>
      <c r="BM6" s="291" t="str">
        <f t="shared" ref="BM6:BM64" si="16">IF(AND(H6=1,COUNTIF($AZ$5:$AZ$65,AY6)=1),"G1-3", "")</f>
        <v/>
      </c>
      <c r="BN6" s="291" t="str">
        <f t="shared" ref="BN6:BN64" ca="1" si="17">IF(J6="","",IF(AX6=1,"",IF(OR(I6="",I6=1),IF(OFFSET(J6,-(AX6-1),0,1,1)=J6,"","G1-4"),"")))</f>
        <v/>
      </c>
      <c r="BO6" s="291" t="str">
        <f t="shared" ref="BO6:BO64" ca="1" si="18">IF(L6="","",IF(AX6=1,"",IF(OR(I6="",I6=1),IF(OFFSET(L6,-(AX6-1),0,1,1)=L6,"","G1-5"),"")))</f>
        <v/>
      </c>
      <c r="BP6" s="291" t="str">
        <f t="shared" ref="BP6:BP64" si="19">IFERROR(IF(OR(H6="",H6=1),"",IF(OR(I6="",I6=1),IF((H6-H5)=1,"","G1-6"),"")),"G1-6")</f>
        <v/>
      </c>
      <c r="BQ6" s="291" t="str">
        <f t="shared" ref="BQ6:BQ64" ca="1" si="20">IF(AND(AC6=1,AD6&gt;=1,COUNTIF(OFFSET(BD6,-AX6+1,0,COUNTIF($AY$5:$AY$65,AY6)),"a")&gt;=2),"G1-7","")</f>
        <v/>
      </c>
      <c r="BR6" s="291" t="str">
        <f t="shared" ref="BR6:BR64" si="21">IF(OR(I6="",AND(I6&gt;=1,I6&lt;=4)),"","G2-1")</f>
        <v/>
      </c>
      <c r="BS6" s="291" t="str">
        <f t="shared" ref="BS6:BS64" si="22">IF(I6="","",IF((AZ6-IF(ISNUMBER(AZ5),AZ5,0))=1,IF(I6&gt;=2,"G2-2",""),""))</f>
        <v/>
      </c>
      <c r="BT6" s="291" t="str">
        <f t="shared" ref="BT6:BT64" si="23">IF(AND(I6=1,OR(I7="",I7=1)),"G2-3","")</f>
        <v/>
      </c>
      <c r="BU6" s="291" t="str">
        <f t="shared" ref="BU6:BU64" si="24">IFERROR(IF(OR(I6="",I6=1),"",IF((I6-I5)=1,"","G2-4")),"G2-4")</f>
        <v/>
      </c>
      <c r="BV6" s="291" t="str">
        <f t="shared" ref="BV6:BV64" ca="1" si="25">IF(I6="","",IF(COUNTIF(OFFSET(AC6,-(AW6-1),0,COUNTIF($AZ$5:$AZ$65,AZ6),1),AC6)&gt;=2,"G2-5",""))</f>
        <v/>
      </c>
      <c r="BW6" s="291" t="str">
        <f t="shared" ref="BW6:BW64" si="26">IFERROR(IF(AND(I6=1,M6=1,VALUE(L6)=1,X6=1),IF(S6=VLOOKUP(AZ6,$BF$5:$BG$65,2,FALSE),"","G2-6"),""),"")</f>
        <v/>
      </c>
      <c r="BX6" s="291" t="str">
        <f t="shared" ref="BX6:BX64" ca="1" si="27">IFERROR(IF(AND(I6=1,M6=1,VALUE(GA6)=1,X6=1),"",IF(OFFSET(S6,-AW6+1,0)&lt;VLOOKUP(AZ6,$BF$5:$BG$65,2,FALSE),"G2-7","")),"")</f>
        <v/>
      </c>
      <c r="BY6" s="291" t="str">
        <f t="shared" ref="BY6:BY64" si="28">IF(AND(I6&gt;=2, I6&lt;=4, J6=""), "",
IF(OR(AND(J6&gt;=1,J6&lt;=6),J6=""),"","5-2"))</f>
        <v/>
      </c>
      <c r="BZ6" s="291" t="str">
        <f t="shared" ref="BZ6:BZ64" si="29">IF(AND(I6&gt;=2, I6&lt;=4, J6=""), "",
   IF(AND(I6&gt;=2,I6&lt;=4,J6&lt;&gt;""),"5-3",""))</f>
        <v/>
      </c>
      <c r="CA6" s="291" t="str">
        <f t="shared" ref="CA6:CA64" si="30">IF(AND(I6&gt;=2, I6&lt;=4, J6=""), "",
   IF(J6="","5-4",""))</f>
        <v>5-4</v>
      </c>
      <c r="CB6" s="291" t="str">
        <f t="shared" ref="CB6:CB64" si="31">IF(AND(I6&gt;=2, I6&lt;=4, K6=""), "",
   IF(OR(K6="",AND(K6&gt;=1,K6&lt;=5)),"","6-2"))</f>
        <v/>
      </c>
      <c r="CC6" s="291" t="str">
        <f t="shared" ref="CC6:CC64" si="32">IF(AND(I6&gt;=2, I6&lt;=4, K6=""), "",
  IF(AND(I6&gt;=2, I6&lt;=4, K6&lt;&gt;""),"6-3",""))</f>
        <v/>
      </c>
      <c r="CD6" s="291" t="str">
        <f t="shared" ref="CD6:CD64" si="33">IF(AND(I6&gt;=2, I6&lt;=4, K6=""), "",
   IF(AND(K6&gt;=1, K6&lt;=5, J6&lt;&gt;4), "6-4", ""))</f>
        <v/>
      </c>
      <c r="CE6" s="291" t="str">
        <f t="shared" ref="CE6:CE64" si="34">IF(AND(I6&gt;=2, I6&lt;=4, K6=""), "",
   IF(AND(K6="", J6=4),"6-5", ""))</f>
        <v/>
      </c>
      <c r="CF6" s="291" t="str">
        <f t="shared" ref="CF6:CF64" si="35">IF(AND(I6&gt;=2, I6&lt;=4, L6=""), "",
  IF(AND(I6&gt;=2,I6&lt;=4,L6&lt;&gt;""),"7-2",""))</f>
        <v/>
      </c>
      <c r="CG6" s="291" t="str">
        <f t="shared" ref="CG6:CG64" si="36">IF(AND(I6&gt;=2, I6&lt;=4, L6=""), "",
   IF(L6="","7-3", ""))</f>
        <v>7-3</v>
      </c>
      <c r="CH6" s="291" t="str">
        <f t="shared" ref="CH6:CH64" si="37">IF(AND(I6&gt;=2, I6&lt;=4, L6=""), "",
   IF(OR(AND(L6&gt;=1, L6&lt;=5), L6=""), "", "7-4"))</f>
        <v/>
      </c>
      <c r="CI6" s="291" t="str">
        <f t="shared" ref="CI6:CI64" si="38">IF(AND(I6&gt;=2, I6&lt;=4, M6=""), "",
  IF(AND(I6&gt;=2,I6&lt;=4,M6&lt;&gt;""),"8-2",""))</f>
        <v/>
      </c>
      <c r="CJ6" s="291" t="str">
        <f t="shared" ref="CJ6:CJ64" si="39">IF(AND(I6&gt;=2, I6&lt;=4, M6=""), "",
   IF(M6="","8-3", ""))</f>
        <v>8-3</v>
      </c>
      <c r="CK6" s="291" t="str">
        <f t="shared" ref="CK6:CK64" si="40">IF(AND(I6&gt;=2, I6&lt;=4, M6=""), "",
  IF(AND(M6&gt;=1,M6&lt;=3),"","8-4"))</f>
        <v>8-4</v>
      </c>
      <c r="CL6" s="291" t="str">
        <f t="shared" ref="CL6:CL64" si="41">IF(AND(I6&gt;=2, I6&lt;=4, N6=""), "",
   IF(AND(I6&gt;=2,I6&lt;=4,N6&lt;&gt;""),"9-1-2",""))</f>
        <v/>
      </c>
      <c r="CM6" s="291" t="str">
        <f t="shared" ref="CM6:CM64" si="42">IF(AND(I6&gt;=2, I6&lt;=4, N6=""), "",
 IF(N6="","9-1-3",""))</f>
        <v>9-1-3</v>
      </c>
      <c r="CN6" s="291" t="str">
        <f>IF(AND(I6&gt;=2, I6&lt;=4, N6=""), "",
IF(AND(N6&lt;&gt;"",IFERROR(MATCH(VALUE(N6),'主要用途（大分類）'!$A$5:$A$38,0),0)=0),"9-1-4",""))</f>
        <v/>
      </c>
      <c r="CO6" s="291" t="str">
        <f t="shared" ref="CO6:CO64" si="43">IF(AND(I6&gt;=2, I6&lt;=4, N6=""), "",
IF(AND(J6=1, OR(N6=13,N6=33)),"9-1-5", ""))</f>
        <v/>
      </c>
      <c r="CP6" s="291" t="str">
        <f t="shared" ref="CP6:CP64" si="44">IF(AND(I6&gt;=2, I6&lt;=4, O6=""), "",
 IF(O6="","9-2-2",""))</f>
        <v>9-2-2</v>
      </c>
      <c r="CQ6" s="291" t="str">
        <f>IF(AND(I6&gt;=2, I6&lt;=4, O6=""), "",
IF(OR(AND(O6&lt;&gt;"",IFERROR(MATCH(VALUE(O6),建築物の用途区分!$C$5:$C$76,0),0)=0),AND(AI6&lt;&gt;"",IFERROR(MATCH(VALUE(AI6),建築物の用途区分!$C$5:$C$76,0),0)=0),AND(AK6&lt;&gt;"",IFERROR(MATCH(VALUE(AK6),建築物の用途区分!$C$5:$C$76,0),0)=0),AND(AM6&lt;&gt;"",IFERROR(MATCH(VALUE(AM6),建築物の用途区分!$C$5:$C$76,0),0)=0)),"9-2-3",""))</f>
        <v/>
      </c>
      <c r="CR6" s="291" t="str">
        <f>IF(AND(I6&gt;=2, I6&lt;=4, O6=""), "",IF(M6=1,IF(VLOOKUP(VALUE(O6),'用途の分類（用途区分）対応表'!$B$7:$S$78,IF(VALUE(N6)=1,2,IF(VALUE(N6)=2,3,IF(AND(N6&gt;=10,N6&lt;=24),N6-6,N6-26))),FALSE)="×","9-2-4",""),""))</f>
        <v/>
      </c>
      <c r="CS6" s="291" t="str">
        <f t="shared" ref="CS6:CS64" si="45">IF(AND(I6&gt;=2, I6&lt;=4, O6=""), "",
IF(AI6="","",IF(AND(O6=AI6,S6=AJ6),"9-2-6","")))</f>
        <v/>
      </c>
      <c r="CT6" s="291" t="str">
        <f t="shared" ref="CT6:CT64" si="46">IF(AND(I6&gt;=2, I6&lt;=4, O6=""), "",
IF(AI6="","",IF(AND(O6=AI6,S6&lt;&gt;AJ6,OR(AK6="",AL6="")),"9-2-7","")))</f>
        <v/>
      </c>
      <c r="CU6" s="291" t="str">
        <f t="shared" ref="CU6:CU64" si="47">IF(AND(I6&gt;=2, I6&lt;=4, O6=""), "",
IF(AI6="","",IF(AND(O6&lt;&gt;AI6,S6=AJ6,OR(AK6="",AL6="")),"9-2-8","")))</f>
        <v/>
      </c>
      <c r="CV6" s="291" t="str">
        <f t="shared" ref="CV6:CV64" si="48">IF(AND(I6&gt;=2, I6&lt;=4, P6=""), "",
   IF(AND(I6&gt;=2,I6&lt;=4,P6&lt;&gt;""),"10-2",""))</f>
        <v/>
      </c>
      <c r="CW6" s="291" t="str">
        <f t="shared" ref="CW6:CW64" si="49">IFERROR(IF(AND(I6&gt;=2, I6&lt;=4, P6=""), "",
  IF(AND(P6=1,OR(VALUE(N6)=1,VALUE(N6)=2)),"10-3", "")),"")</f>
        <v/>
      </c>
      <c r="CX6" s="291" t="str">
        <f t="shared" ref="CX6:CX64" si="50">IF(AND(I6&gt;=2, I6&lt;=4, P6=""), "",
   IF(OR(I6=1,I6=""),"","10-4"))</f>
        <v/>
      </c>
      <c r="CY6" s="291" t="str">
        <f t="shared" ref="CY6:CY64" si="51">IF(AND(I6&gt;=2, I6&lt;=4, Q6=""), "",
IF(AND(I6&gt;=2, I6&lt;=4, Q6&lt;&gt;""),"11-2", ""))</f>
        <v/>
      </c>
      <c r="CZ6" s="291" t="str">
        <f t="shared" ref="CZ6:CZ64" si="52">IF(AND(I6&gt;=2, I6&lt;=4, Q6=""), "",
IF(Q6="","11-3",""))</f>
        <v>11-3</v>
      </c>
      <c r="DA6" s="291" t="str">
        <f t="shared" ref="DA6:DA64" si="53">IF(AND(I6&gt;=2, I6&lt;=4, Q6=""), "",
IF(AND(Q6&lt;&gt;"", NOT(OR(Q6=1, Q6=2, Q6=3, Q6=4, Q6=5, Q6=6))),"11-4", ""))</f>
        <v/>
      </c>
      <c r="DB6" s="291" t="str">
        <f t="shared" ref="DB6:DB64" si="54">IF(AND(I6&gt;=2, I6&lt;=4, Q6=""), "",
IF(Q6=6,"11-5",""))</f>
        <v/>
      </c>
      <c r="DC6" s="291" t="str">
        <f t="shared" ref="DC6:DC64" si="55">IF(AND(I6&gt;=2, I6&lt;=4, R6=""), "",
  IF(AND(I6&gt;=2,I6&lt;=4,R6&lt;&gt;""),"12-2",""))</f>
        <v/>
      </c>
      <c r="DD6" s="291" t="str">
        <f t="shared" ref="DD6:DD64" si="56">IF(AND(I6&gt;=2, I6&lt;=4, R6=""), "",
   IF(OR(R6=0, R6=""),"12-3", ""))</f>
        <v>12-3</v>
      </c>
      <c r="DE6" s="291" t="str">
        <f t="shared" ref="DE6:DE64" si="57">IF(AND(I6&gt;=2, I6&lt;=4, R6=""), "",
   IF(AND(R6&lt;&gt;"",OR(R6&lt;1, R6&gt;50 )),"12-4", ""))</f>
        <v/>
      </c>
      <c r="DF6" s="291" t="str">
        <f t="shared" ref="DF6:DF64" si="58">IF(AND(I6&gt;=2, I6&lt;=4, R6=""), "",
   IF(AND(R6&lt;&gt;"",OR(R6&lt;1, R6&gt;999)),"12-5", ""))</f>
        <v/>
      </c>
      <c r="DG6" s="291" t="str">
        <f t="shared" ref="DG6:DG64" si="59">IF( AND(I6&gt;=2, I6&lt;=4, S6=""), "",
IF(AND(I6&gt;=2, I6&lt;=4, S6&lt;&gt;""),"13-2", ""))</f>
        <v/>
      </c>
      <c r="DH6" s="291" t="str">
        <f t="shared" ref="DH6:DH64" si="60">IF(AND(I6&gt;=2, I6&lt;=4, S6=""), "",
IF(S6="","13-3", ""))</f>
        <v>13-3</v>
      </c>
      <c r="DI6" s="291" t="str">
        <f t="shared" ref="DI6:DI64" si="61">IF(AND(I6&gt;=2, I6&lt;=4, S6=""), "",
IF(AND(S6&lt;&gt;"",S6&lt;=9),"13-5", ""))</f>
        <v/>
      </c>
      <c r="DJ6" s="291" t="str">
        <f t="shared" ref="DJ6:DJ64" si="62">IF( AND(I6&gt;=2, I6&lt;=4, S6=""), "",
 IF(AND(S6&lt;&gt;"",OR(S6&lt;10,S6&gt;999999)),"13-6", ""))</f>
        <v/>
      </c>
      <c r="DK6" s="291" t="str">
        <f t="shared" ref="DK6:DK64" si="63">IF(AND(I6&gt;=2,I6&lt;=4,S6=""),"",
IF(S6&gt;=20000,"13-8",""))</f>
        <v>13-8</v>
      </c>
      <c r="DL6" s="291" t="str">
        <f t="shared" ref="DL6:DL64" si="64">IF(OR(AND(I6&gt;=2,I6&lt;=4,OR(Q6="",S6=""))),"",
IF(AND(Q6=6,S6&gt;=5000),"13-9",""))</f>
        <v/>
      </c>
      <c r="DM6" s="291" t="str">
        <f t="shared" ref="DM6:DM64" si="65">IF(OR(AND(I6&gt;=2, I6&lt;=4, OR(Q6="",S6=""))), "",
   IF(AND(Q6=1,S6&gt;3000),"13-10", ""))</f>
        <v/>
      </c>
      <c r="DN6" s="291" t="str">
        <f t="shared" ref="DN6:DN64" si="66">IF(OR(AND(I6&gt;=2, I6&lt;=4, OR(RK6="",S6=""))), "",
   IF(AND(R6&gt;12,S6&gt;=10,S6&lt;=29),"13-11", ""))</f>
        <v/>
      </c>
      <c r="DO6" s="291" t="str">
        <f t="shared" ref="DO6:DO64" si="67">IF(AND(I6&gt;=2, I6&lt;=4, T6=""), "",
IF(OR(T6=0,T6=""),"14-2", ""))</f>
        <v>14-2</v>
      </c>
      <c r="DP6" s="291" t="str">
        <f t="shared" ref="DP6:DP64" si="68">IF(AND(I6&gt;=2, I6&lt;=4, T6=""), "",
IF(AND(OR(I6=0, I6=1,I6=""), AND(T6&lt;&gt;"",NOT(ISNUMBER(T6)))),"14-3", ""))</f>
        <v/>
      </c>
      <c r="DQ6" s="291" t="str">
        <f t="shared" ref="DQ6:DQ64" si="69">IF(AND(I6&gt;=2, I6&lt;=4, T6=""), "",
IF(AND(I6&gt;=2, I6&lt;=4, T6&lt;&gt;""),"14-4", ""))</f>
        <v/>
      </c>
      <c r="DR6" s="291" t="str">
        <f t="shared" ref="DR6:DR64" si="70">IF(AND(I6&gt;=2, I6&lt;=4, T6=""), "",
IF(T6="","",IF(OR(T6&lt;1,T6&gt;999999999),"14-5", "")))</f>
        <v/>
      </c>
      <c r="DS6" s="291" t="str">
        <f t="shared" ref="DS6:DS64" si="71">IF(OR(AND(I6&gt;=2, I6&lt;=4, OR(Q6="",T6=""))), "",
   IF(AND(Q6=6,T6&gt;200000),"14-6", ""))</f>
        <v/>
      </c>
      <c r="DT6" s="291" t="str">
        <f t="shared" ref="DT6:DT64" si="72">IF(OR(AND(I6&gt;=2, I6&lt;=4, OR(S6="",T6=""))), "",
   IF(T6="","",IF(AND(T6&gt;200000,(T6/S6)&lt;=10),"14-7", "")))</f>
        <v/>
      </c>
      <c r="DU6" s="291" t="str">
        <f t="shared" ref="DU6:DU64" si="73">IF(OR(AND(I6&gt;=2, I6&lt;=4, OR(M6="",S6="",T6=""))), "",
   IF(T6="","",IF(AND(M6=1,T6&gt;5000,(T6/S6)&lt;=10),"14-8", "")))</f>
        <v/>
      </c>
      <c r="DV6" s="291" t="str">
        <f t="shared" ref="DV6:DV64" si="74">IF(OR(AND(I6&gt;=2, I6&lt;=4, OR(S6="",T6="",X6="",))), "",
   IF(T6="","",IF(AND(X6=1,(T6/S6)&lt;=5),"14-9", "")))</f>
        <v/>
      </c>
      <c r="DW6" s="291" t="str">
        <f t="shared" ref="DW6:DW64" si="75">IF(OR(AND(I6&gt;=2,I6&lt;=4,U6=""),M6&lt;&gt;1),"",
IF(U6="","",IF(AND(U6&gt;=0,U6&lt;=99),"","15-2")))</f>
        <v/>
      </c>
      <c r="DX6" s="291" t="str">
        <f t="shared" ref="DX6:DX64" si="76">IF(AND(I6&gt;=2, I6&lt;=4, U6=""), "",
IF(AND(I6&gt;=2,I6&lt;=4,U6&lt;&gt;""),"15-3", ""))</f>
        <v/>
      </c>
      <c r="DY6" s="291" t="str">
        <f t="shared" ref="DY6:DY64" si="77">IF(AND(I6&gt;=2, I6&lt;=4, U6=""), "",
IF(AND(M6=1,U6=""),"15-4",""))</f>
        <v/>
      </c>
      <c r="DZ6" s="291" t="str">
        <f t="shared" ref="DZ6:DZ64" si="78">IF(AND(I6&gt;=2, I6&lt;=4, U6=""), "",
IF(AND(M6&lt;&gt;1,U6&lt;&gt;""),"15-5",""))</f>
        <v/>
      </c>
      <c r="EA6" s="291" t="str">
        <f t="shared" ref="EA6:EA64" si="79">IF(AND(I6&gt;=2,I6&lt;=4,U6=""),"",
IF(AND(Q6=1,IF(U6="",0,U6)&gt;=4),"15-6",""))</f>
        <v/>
      </c>
      <c r="EB6" s="291" t="str">
        <f t="shared" ref="EB6:EB64" si="80">IF(AND(I6&gt;=2,I6&lt;=4,U6=""),"",
IF(AND(OR(Q6=2,Q6=3,Q6=4),U6&gt;=50),"15-7",""))</f>
        <v/>
      </c>
      <c r="EC6" s="291" t="str">
        <f t="shared" ref="EC6:EC64" si="81">IF(AND(I6&gt;=2,I6&lt;=4,U6=""),"",
IF(AND(Q6=5,IF(U6="",0,U6)&gt;=4),"15-8",""))</f>
        <v/>
      </c>
      <c r="ED6" s="291" t="str">
        <f t="shared" ref="ED6:ED64" si="82">IF(AND(I6&gt;=2,I6&lt;=4,U6=""),"",
IF(AND(Q6=6,IF(U6="",0,U6)&gt;=4),"15-9,",""))</f>
        <v/>
      </c>
      <c r="EE6" s="291" t="str">
        <f t="shared" ref="EE6:EE64" si="83">IF(AND(I6&gt;=2, I6&lt;=4, U6=""), "",
IF(AND(M6=1,OR(U6&lt;1,U6&gt;99)),"15-10",""))</f>
        <v/>
      </c>
      <c r="EF6" s="291" t="str">
        <f t="shared" ref="EF6:EF64" si="84">IF(AND(I6&gt;=2, I6&lt;=4, V6=""), "",
 IF(V6="","",IF(AND(V6&gt;=1,V6&lt;=99),"","15-12")))</f>
        <v/>
      </c>
      <c r="EG6" s="291" t="str">
        <f t="shared" ref="EG6:EG64" si="85">IF(AND(I6&gt;=2, I6&lt;=4, V6=""), "",
IF(AND(M6&lt;&gt;1, V6&lt;&gt;""),"15-13", ""))</f>
        <v/>
      </c>
      <c r="EH6" s="291" t="str">
        <f t="shared" ref="EH6:EH64" si="86">IF(AND(I6&gt;=2, I6&lt;=4, V6=""), "",
IF(AND(M6=1, OR(U6="", U6=0), V6&gt;=1),"15-14", ""))</f>
        <v/>
      </c>
      <c r="EI6" s="291" t="str">
        <f t="shared" ref="EI6:EI64" si="87">IF(AND(I6&gt;=2, I6&lt;=4, V6=""), "",
IF(AND(M6=1, AND(OR(U6="",U6=0),OR(V6="", V6=0))), "15-15", ""))</f>
        <v/>
      </c>
      <c r="EJ6" s="291" t="str">
        <f t="shared" ref="EJ6:EJ64" si="88">IF(AND(I6&gt;=2,I6&lt;=4,V6=""),"",
IF(M6=1,IF(OR(AND(V6&gt;=0,V6&lt;=99),V6=""),"","15-16"),""))</f>
        <v/>
      </c>
      <c r="EK6" s="291" t="str">
        <f t="shared" ref="EK6:EK64" si="89">IFERROR(IF(AND(I6&gt;=2,I6&lt;=4,V6=""),"",
IF(AND((U6+V6)&gt;=6,(U6+V6)&lt;=198,S6&lt;=100),"15-17","")),"")</f>
        <v/>
      </c>
      <c r="EL6" s="291" t="str">
        <f t="shared" ref="EL6:EL64" si="90">IF(AND(H6&gt;=2,W6=""), "",
 IF(AND(H6&gt;=2,W6&lt;&gt;""),"16-2", ""))</f>
        <v/>
      </c>
      <c r="EM6" s="291" t="str">
        <f t="shared" ref="EM6:EM64" si="91">IF(AND(H6&gt;=2,I6&gt;=2,I6&lt;=4,W6=""),"",
IF(AND(I6&gt;=2,I6&lt;=4,W6&lt;&gt;""),"16-4",""))</f>
        <v/>
      </c>
      <c r="EN6" s="291" t="str">
        <f t="shared" ref="EN6:EN64" si="92">IF(AND(H6&gt;=2,I6&gt;=2,I6&lt;=4,W6=""),"",
 IF(OR(M6=2,M6=3),IF(W6="","", "16-5"), ""))</f>
        <v/>
      </c>
      <c r="EO6" s="291" t="str">
        <f t="shared" ref="EO6:EO64" si="93">IF(AND(H6&gt;=2,I6&gt;=2,I6&lt;=4,W6="",OR(M6=2,M6=3)),"",
IF(AND(OR(H6="",H6=1),M6=1),IF(OR(W6="",W6&lt;10,W6&gt;9999999),"16-7",""),""))</f>
        <v/>
      </c>
      <c r="EP6" s="291" t="str">
        <f t="shared" ref="EP6:EP64" si="94">IF(AND(H6&gt;=2,I6&gt;=2,I6&lt;=4,W6="",OR(M6=2,M6=3)),"",
 IF(AND(OR(H6="",H6=1),W6&gt;=100000),"16-10",""))</f>
        <v/>
      </c>
      <c r="EQ6" s="291" t="str">
        <f t="shared" ref="EQ6:EQ64" si="95">IF(AND(H6&gt;=2,I6&gt;=2,I6&lt;=4,W6="",OR(M6=2,M6=3)),"",
 IF(AND(W6&gt;=10000,S6&lt;=500),"16-11",""))</f>
        <v/>
      </c>
      <c r="ER6" s="291" t="str">
        <f t="shared" ref="ER6:ER64" si="96">IF(AND(H6&gt;=2,I6&gt;=2,I6&lt;=4,W6="",OR(M6=2,M6=3)),"",
 IF(AND(W6&lt;&gt;"",W6&lt;=9),"16-12",""))</f>
        <v/>
      </c>
      <c r="ES6" s="291" t="str">
        <f t="shared" ref="ES6:ES64" si="97">IF(AND(I6&gt;=2,I6&lt;=4,X6=""),"",
IF(OR(X6=1,X6=2,X6=""),"","17-10"))</f>
        <v/>
      </c>
      <c r="ET6" s="291" t="str">
        <f t="shared" ref="ET6:ET64" si="98">IF(AND(I6&gt;=2, I6&lt;=4, X6=""),"",
 IF(AND(I6&gt;=2,I6&lt;=4,X6&lt;&gt;""),"17-4",""))</f>
        <v/>
      </c>
      <c r="EU6" s="291" t="str">
        <f t="shared" ref="EU6:EU64" si="99">IFERROR(IF(AND(I6&gt;=2, I6&lt;=4, X6=""),"",
 IF(AND(VALUE(N6)=1,X6=""),"17-5","")),"")</f>
        <v/>
      </c>
      <c r="EV6" s="291" t="str">
        <f t="shared" ref="EV6:EV64" si="100">IFERROR(IF(AND(I6&gt;=2, I6&lt;=4, X6=""),"",
 IF(AND(VALUE(N6)=2,X6&lt;&gt;""),"17-6","")),"")</f>
        <v/>
      </c>
      <c r="EW6" s="291" t="str">
        <f t="shared" ref="EW6:EW64" si="101">IF(AND(I6&gt;=2, I6&lt;=4, X6=""),"",
IF(AND(N6&gt;=10,N6&lt;24,X6=""),"17-7",""))</f>
        <v/>
      </c>
      <c r="EX6" s="291" t="str">
        <f t="shared" ref="EX6:EX64" si="102">IF(AND(I6&gt;=2, I6&lt;=4, X6=""),"",
IF(AND(N6&gt;=10,N6&lt;24,X6&lt;&gt;""),"17-8",""))</f>
        <v/>
      </c>
      <c r="EY6" s="291" t="str">
        <f t="shared" ref="EY6:EY64" si="103">IF(AND(I6&gt;=2, I6&lt;=4, X6="",OR(EU6="17-5",EV6="17-6",EW6="17-7")),"",
IF(AND(X6=1,OR(Y6="",Z6="",AA6="",AB6="",AC6="",AD6="",AE6="",Y6=0,Z6=0,AA6=0,AB6=0,AC6=0,AD6=0,AE6=0)),"17-11",""))</f>
        <v/>
      </c>
      <c r="EZ6" s="291" t="str">
        <f t="shared" ref="EZ6:EZ64" si="104">IF(AND(I6&gt;=2, I6&lt;=4, X6="",OR(EU6="17-5",EV6="17-6",EW6="17-7")),"",
IF(AND(X6=2,OR(Z6="",AA6="",AB6="",AC6="",AE6="",Z6=0,AA6=0,AB6=0,AC6=0,AE6=0)),"17-12",""))</f>
        <v/>
      </c>
      <c r="FA6" s="291" t="str">
        <f t="shared" ref="FA6:FA64" si="105">IF(AND(I6&gt;=2, I6&lt;=4, X6="",OR(EU6="17-5",EV6="17-6",EW6="17-7")),"",
IF(AND(X6=2,OR(Y6&lt;&gt;"",AD6&lt;&gt;"")),"17-13",""))</f>
        <v/>
      </c>
      <c r="FB6" s="291" t="str">
        <f t="shared" ref="FB6:FB64" si="106">IF(AND(I6&gt;=2, I6&lt;=4, X6="",OR(EU6="17-5",EV6="17-6",EW6="17-7")),"",
IF(AND(X6="",OR(Y6&lt;&gt;"",Z6&lt;&gt;"",AA6&lt;&gt;"",AB6&lt;&gt;"",AC6&lt;&gt;"",AD6&lt;&gt;"",AE6&lt;&gt;"")),"17-14",""))</f>
        <v/>
      </c>
      <c r="FC6" s="291" t="str">
        <f t="shared" ref="FC6:FC64" si="107">IF(AND(I6&gt;=2, I6&lt;=4, X6="",OR(EU6="17-5",EV6="17-6",EW6="17-7")),"",
 IF(AND(X6=2,AE6&gt;=2500),"17-15",""))</f>
        <v/>
      </c>
      <c r="FD6" s="291" t="str">
        <f t="shared" ref="FD6:FD64" si="108">IF(AND(AE6&lt;&gt;"", AD6&lt;&gt;""), IF(ISNUMBER(AE6/AD6), AE6/AD6, "K"), "")</f>
        <v/>
      </c>
      <c r="FE6" s="291" t="str">
        <f t="shared" ref="FE6:FE64" si="109">IF(OR(AND(I6&gt;=2, I6&lt;=4, Y6=""),AND(X6="",Y6="")),"",
 IF(AND(I6&gt;=2,I6&lt;=4,Y6&lt;&gt;""),"18-3", ""))</f>
        <v/>
      </c>
      <c r="FF6" s="291" t="str">
        <f t="shared" ref="FF6:FF64" si="110">IF(OR(AND(I6&gt;=2, I6&lt;=4, Y6=""),AND(X6="",Y6="")),"",
IF(AND(X6=1, OR(Y6="", NOT(Y6&gt;=1), NOT(Y6&lt;=5))),"18-4", ""))</f>
        <v/>
      </c>
      <c r="FG6" s="291" t="str">
        <f t="shared" ref="FG6:FG64" si="111">IF(OR(AND(I6&gt;=2, I6&lt;=4, Y6=""),AND(X6="",Y6="")),"",
IF(AND(X6=2,Y6&lt;&gt;""),"18-5", ""))</f>
        <v/>
      </c>
      <c r="FH6" s="291" t="str">
        <f t="shared" ref="FH6:FH64" si="112">IF(OR(AND(I6&gt;=2, I6&lt;=4, Z6=""),AND(X6="",Z6="")),"",
IF(AND(I6&gt;=2,I6&lt;=4,Z6&lt;&gt;""),"19-2", ""))</f>
        <v/>
      </c>
      <c r="FI6" s="291" t="str">
        <f t="shared" ref="FI6:FI64" si="113">IF(OR(AND(I6&gt;=2, I6&lt;=4, Z6=""),AND(X6="",Z6="")),"",
IF(AND(Z6&lt;&gt;"", Z6&lt;&gt;1, Z6&lt;&gt;2, Z6&lt;&gt;3),"19-3", ""))</f>
        <v/>
      </c>
      <c r="FJ6" s="291" t="str">
        <f t="shared" ref="FJ6:FJ64" ca="1" si="114">IF(OR(AND(I6&gt;=2, I6&lt;=4, Z6=""),AND(X6="",Z6="")),"",
IF(AND(OR(OFFSET(Q6,-AW6+1,0)=2,OFFSET(Q6,-AW6+1,0)=5,OFFSET(Q6,-AW6+1,0)=6),X6=1,Z6=2),"19-4", ""))</f>
        <v/>
      </c>
      <c r="FK6" s="291" t="str">
        <f t="shared" ref="FK6:FK64" ca="1" si="115">IF(OR(AND(I6&gt;=2, I6&lt;=4, Z6=""),AND(X6="",Z6="")),"",
IF(AND(OFFSET(Q6,-AW6+1,0)&gt;1,X6=1,Z6=3),"19-5",""))</f>
        <v/>
      </c>
      <c r="FL6" s="291" t="str">
        <f t="shared" ref="FL6:FL64" si="116">IF(OR(AND(I6&gt;=2, I6&lt;=4, AA6=""),AND(X6="",AA6="")),"",
IF(AND(I6&gt;=2,I6&lt;=4,AA6&lt;&gt;""),"20-3",""))</f>
        <v/>
      </c>
      <c r="FM6" s="291" t="str">
        <f t="shared" ref="FM6:FM64" si="117">IF(OR(AND(I6&gt;=2, I6&lt;=4, AA6=""),AND(X6="",AA6="")),"",
IF(AND(AA6&lt;&gt;1, AA6&lt;&gt;2, AA6&lt;&gt;3,AA6&lt;&gt;""),"20-4", ""))</f>
        <v/>
      </c>
      <c r="FN6" s="291" t="str">
        <f t="shared" ref="FN6:FN64" si="118">IF(OR(AND(I6&gt;=2, I6&lt;=4, AA6=""),AND(X6="",AA6="")),"",
IF(AND(AA6=2,Y6=2),"20-5",""))</f>
        <v/>
      </c>
      <c r="FO6" s="291" t="str">
        <f t="shared" ref="FO6:FO64" si="119">IF(OR(AND(I6&gt;=2, I6&lt;=4, AA6=""),AND(X6="",AA6="")),"",
IF(AND(AA6=3, OR(Y6=2, Y6=4)),"20-6", ""))</f>
        <v/>
      </c>
      <c r="FP6" s="291" t="str">
        <f t="shared" ref="FP6:FP64" si="120">IF(OR(AND(I6&gt;=2, I6&lt;=4, AA6=""),AND(X6="",AA6="")),"",
IF(AND(AA6=1,AND(N6&gt;=30,N6&lt;=44)),"20-7",""))</f>
        <v/>
      </c>
      <c r="FQ6" s="291" t="str">
        <f t="shared" ref="FQ6:FQ64" si="121">IF(OR(AND(I6&gt;=2, I6&lt;=4, AA6=""),AND(X6="",AA6="")),"",
IF(AND(AA6=2,AND(N6&gt;=30,N6&lt;=44)),"20-8",""))</f>
        <v/>
      </c>
      <c r="FR6" s="291" t="str">
        <f t="shared" ref="FR6:FR64" si="122">IF(OR(AND(I6&gt;=2, I6&lt;=4, AA6=""),AND(X6="",AA6="")),"",
IF(AND(AA6=2,OR(N6=1,N6=2)),"20-9",""))</f>
        <v/>
      </c>
      <c r="FS6" s="291" t="str">
        <f t="shared" ref="FS6:FS64" si="123">IF(OR(AND(I6&gt;=2, I6&lt;=4, AA6=""),AND(X6="",AA6="")),"",
IF(AND(AA6=3,OR(VALUE(N6)=1,VALUE(N6)=2)),"20-10",""))</f>
        <v/>
      </c>
      <c r="FT6" s="291" t="str">
        <f t="shared" ref="FT6:FT64" si="124">IF(OR(AND(I6&gt;=2, I6&lt;=4, AB6=""),AND(X6="",AB6="")),"",
IF(AND(I6&gt;=2, I6&lt;=4, AB6&lt;&gt;" "),"21-3", ""))</f>
        <v/>
      </c>
      <c r="FU6" s="291" t="str">
        <f t="shared" ref="FU6:FU64" si="125">IF(OR(AND(I6&gt;=2, I6&lt;=4, AB6=""),AND(X6="",AB6="")),"",
IF(AND(AB6&lt;&gt;1, AB6&lt;&gt;2, AB6&lt;&gt;3,AB6&lt;&gt;""), "21-4", ""))</f>
        <v/>
      </c>
      <c r="FV6" s="291" t="str">
        <f t="shared" ref="FV6:FV64" si="126">IF(OR(AND(I6&gt;=2, I6&lt;=4, AB6=""),AND(X6="",AB6="")),"",
IF(AND(N6&gt;=10,N6&lt;=24,AA6=1,AB6=1, AB6=""),"21-5", ""))</f>
        <v/>
      </c>
      <c r="FW6" s="291" t="str">
        <f t="shared" ref="FW6:FW64" si="127">IF(OR(AND(I6&gt;=2, I6&lt;=4, AB6=""),AND(X6="",AB6="")),"",
IF(AND(Y6=4,AB6=1),"21-6",""))</f>
        <v/>
      </c>
      <c r="FX6" s="291" t="str">
        <f t="shared" ref="FX6:FX64" si="128">IF(AND(I6="",X6="",AC6=""),"",
IF(AND(AC6&lt;&gt;"", AC6&lt;&gt;1, AC6&lt;&gt;2, AC6&lt;&gt;3, AC6&lt;&gt;4),"22-2", ""))</f>
        <v/>
      </c>
      <c r="FY6" s="291" t="str">
        <f t="shared" ref="FY6:FY64" ca="1" si="129">IF(AND(I6="",X6="",AC6=""),"",
IF(AND(AC6=1,OFFSET(J6,-AW6+1,0,1,1)&lt;&gt;6),"22-3",""))</f>
        <v/>
      </c>
      <c r="FZ6" s="291" t="str">
        <f ca="1">IF(AND(I6="",X6="",AC6=""),"",
IF(COUNTIF(エラー22シート!$G$4:$G$53, OFFSET(J6,IF(I6="",0,-I6+1),0)*100+OFFSET(Y6,IF(I6="",0,-I6+1),0)*10+AC6)&gt;0,"22-4",""))</f>
        <v/>
      </c>
      <c r="GA6" s="291" t="str">
        <f t="shared" ref="GA6:GA64" ca="1" si="130">IF(I6="",N6,OFFSET(N6,-I6+1,0))</f>
        <v/>
      </c>
      <c r="GB6" s="291" t="str">
        <f t="shared" ref="GB6:GB64" ca="1" si="131">IF(OR(AND(OFFSET(X6,-AW6+1,0)=2, AD6=""),AND(OFFSET(X6,-AW6+1,0)="",AD6="")),"",
IF(AND(OFFSET(X6,-AW6+1,0)=2, AD6&lt;&gt;""),"23-4", ""))</f>
        <v/>
      </c>
      <c r="GC6" s="291" t="str">
        <f t="shared" ref="GC6:GC64" ca="1" si="132">IF(OR(AND(OFFSET(X6,-AW6+1,0)=2, AD6=""),AND(OFFSET(X6,-AW6+1,0)="",AD6="")),"",
IF(AD6="","",IF(OR(AD6&gt;9999,AD6&lt;1),"23-6","")))</f>
        <v/>
      </c>
      <c r="GD6" s="291" t="str">
        <f t="shared" ref="GD6:GD64" ca="1" si="133">IF(OR(AND(OFFSET(X6,-AW6+1,0)=2, AD6=""),AND(OFFSET(X6,-AW6+1,0)="",AD6="")),"",
IF(AND(OFFSET(X6,-AW6+1,0)=1, AD6=""),"23-7", ""))</f>
        <v/>
      </c>
      <c r="GE6" s="291" t="str">
        <f t="shared" ref="GE6:GE64" ca="1" si="134">IF(OR(AND(OFFSET(X6,-AW6+1,0)=2, AD6=""),AND(OFFSET(X6,-AW6+1,0)="",AD6="")),"",
IF(AND(VALUE(GA6)=2,AD6&gt;=2),"23-8",""))</f>
        <v/>
      </c>
      <c r="GF6" s="291" t="str">
        <f t="shared" ref="GF6:GF64" ca="1" si="135">IF(OR(AND(OFFSET(X6,-AW6+1,0)=2, AD6=""),AND(OFFSET(X6,-AW6+1,0)="",AD6="")),"",
IF(AND(OFFSET(AB6,-AW6+1,0)=2,AD6&gt;=30),"23-9",""))</f>
        <v/>
      </c>
      <c r="GG6" s="291" t="str">
        <f t="shared" ref="GG6:GG64" ca="1" si="136">IF(OR(AND(OFFSET(X6,-AW6+1,0)=2, AD6=""),AND(OFFSET(X6,-AW6+1,0)="",AD6="")),"",
IF(AND(OFFSET(M6,-AW6+1,0)=1,OFFSET(X6,-AW6+1,0)=1,OFFSET(AB6,-AW6+1,0)=2,AD6=1),"23-10",""))</f>
        <v/>
      </c>
      <c r="GH6" s="291" t="str">
        <f t="shared" ref="GH6:GH64" ca="1" si="137">IF(OR(AND(OFFSET(X6,-AW6+1,0)=2, AD6=""),AND(OFFSET(X6,-AW6+1,0)="",AD6="")),"",
IF(AND(OFFSET(M6,-AW6+1,0)=1,OFFSET(X6,-AW6+1,0)=1,OFFSET(AB6,-AW6+1,0)=3,AD6=1),"23-11",""))</f>
        <v/>
      </c>
      <c r="GI6" s="291" t="str">
        <f t="shared" ref="GI6:GI64" ca="1" si="138">IF(OR(AND(OFFSET(X6,-AW6+1,0)=2, AD6=""),AND(OFFSET(X6,-AW6+1,0)="",AD6="")),"",
IF(AND(OFFSET(X6,-AW6+1,0)=1,OFFSET(AB6,-AW6+1,0)=1,AD6&lt;&gt;1),"23-12",""))</f>
        <v/>
      </c>
      <c r="GJ6" s="291" t="str">
        <f t="shared" ref="GJ6:GJ64" ca="1" si="139">IF(OR(AND(OFFSET(X6,-AW6+1,0)=2, AD6=""),AND(OFFSET(X6,-AW6+1,0)="",AD6="")),"",
IF(AND(AC6=1,AD6&gt;=10),"23-13",""))</f>
        <v/>
      </c>
      <c r="GK6" s="291" t="str">
        <f t="shared" ref="GK6:GK64" ca="1" si="140">IF(OR(AND(OFFSET(X6,-AW6+1,0)=2, AD6=""),AND(OFFSET(X6,-AW6+1,0)="",AD6="")),"",
IF(AND(AC6=3,AD6&gt;=100),"23-14",""))</f>
        <v/>
      </c>
      <c r="GL6" s="291" t="str">
        <f t="shared" ref="GL6:GL64" si="141">IF(AND(AE6&lt;&gt;"", AD6&lt;&gt;""), IF(ISNUMBER(AE6/AD6), AE6/AD6, "K"), "")</f>
        <v/>
      </c>
      <c r="GM6" s="291" t="str">
        <f t="shared" ref="GM6:GM64" ca="1" si="142">IF(AND(OFFSET(X6,-AW6+1,0)="",AE6=""),"",
IF(OR(AND(AE6&gt;=1,AE6&lt;=999999),AE6=""), "","24-4"))</f>
        <v/>
      </c>
      <c r="GN6" s="291" t="str">
        <f t="shared" ref="GN6:GN64" ca="1" si="143">IF(AND(OFFSET(X6,-AW6+1,0)="",AE6=""),"",
IF(AND(OFFSET(X6,-AW6+1,0)=1,OR(GL6&gt;1000,GL6&lt;10)),"24-5",""))</f>
        <v/>
      </c>
      <c r="GO6" s="291" t="str">
        <f t="shared" ref="GO6:GO64" ca="1" si="144">IF(AND(OFFSET(X6,-AW6+1,0)="",AE6=""),"",
IF(AND(OFFSET(X6,-AW6+1,0)=2,OR(AE6&gt;500,AE6&lt;10)),"24-6",""))</f>
        <v/>
      </c>
      <c r="GP6" s="291" t="str">
        <f t="shared" ref="GP6:GP64" ca="1" si="145">IF(AND(OFFSET(X6,-AW6+1,0)="",AE6=""),"",
IF(AND(I6="",OFFSET(M6,-AW6+1,0)=1,VALUE(GA6)=1,OFFSET(X6,-AW6+1,0)=1),IF(OFFSET(S6,-AW6+1,0)=VLOOKUP(AZ6,$BF$5:$BG$65,2,FALSE),"","24-7"),""))</f>
        <v/>
      </c>
      <c r="GQ6" s="291" t="str">
        <f t="shared" ref="GQ6:GQ64" ca="1" si="146">IF(AND(OFFSET(X6,-AW6+1,0)="",AE6=""),"",
IF(AND(OFFSET(M6,-AW6+1,0)=1,VALUE(GA6)=1,OFFSET(X6,-AW6+1,0)=1),"",IF(AND(I6="",OFFSET(S6,-AW6+1,0)&lt;VLOOKUP(AZ6,$BF$5:$BG$65,2,FALSE)),"24-8","")))</f>
        <v/>
      </c>
      <c r="GR6" s="291" t="str">
        <f t="shared" ref="GR6:GR64" ca="1" si="147">IF(AND(OFFSET(X6,-AW6+1,0)="",AE6=""),"",
IF(AND(I6&gt;=2,AC6="",AD6="",AE6=""),"24-10",""))</f>
        <v/>
      </c>
      <c r="GS6" s="291" t="str">
        <f t="shared" ref="GS6:GS64" ca="1" si="148">IF(AND(OFFSET(X6,-AW6+1,0)="",AE6=""),"",
IF(I6&gt;=2,IF(COUNTA(K6:AB6,AF6:AP6)=0,"","24-11"),""))</f>
        <v/>
      </c>
      <c r="GT6" s="291" t="str">
        <f t="shared" ref="GT6:GT64" ca="1" si="149">IF(AND(OFFSET(X6,-AW6+1,0)="",AF6=""),"",
 IF(OR(AND(AF6&gt;=1,AF6&lt;=999),AF6=""), "","25-3"))</f>
        <v/>
      </c>
      <c r="GU6" s="291" t="str">
        <f t="shared" ref="GU6:GU64" ca="1" si="150">IF(AND(OFFSET(X6,-AW6+1,0)="",AF6=""),"",
IF(AND(M6=3,_xlfn.XOR(AF6="",AG6="")),"25-4",""))</f>
        <v/>
      </c>
      <c r="GV6" s="291" t="str">
        <f t="shared" ref="GV6:GV64" ca="1" si="151">IF(AND(OFFSET(X6,-AW6+1,0)="",AF6=""),"",
IF(OR(I6=2,I6=3),"",IF(AND(M6=3,AF6&gt;=101),"25-5","")))</f>
        <v/>
      </c>
      <c r="GW6" s="291" t="str">
        <f t="shared" ref="GW6:GW64" ca="1" si="152">IF(AND(OFFSET(X6,-AW6+1,0)="",AF6=""),"",
IF(OR(I6=2,I6=3),"",IF(AND(M6=3,OR(AF6=0,AF6="")),"25-6","")))</f>
        <v/>
      </c>
      <c r="GX6" s="291" t="str">
        <f t="shared" ref="GX6:GX64" ca="1" si="153">IF(AND(OFFSET(X6,-AW6+1,0)="",AG6=""),"",
IF(AND(AG6&lt;&gt;1,AG6&lt;&gt;2,AG6&lt;&gt;3,AG6&lt;&gt;""),"26-3",""))</f>
        <v/>
      </c>
      <c r="GY6" s="291" t="str">
        <f t="shared" ref="GY6:GY64" ca="1" si="154">IF(AND(OFFSET(X6,-AW6+1,0)="",AG6=""),"",
IF(AND(AF6="", AG6&lt;&gt;""),"26-4", ""))</f>
        <v/>
      </c>
      <c r="GZ6" s="291" t="str">
        <f t="shared" ref="GZ6:GZ64" ca="1" si="155">IF(AND(OFFSET(X6,-AW6+1,0)="",AG6=""),"",
IF(AND(AF6&lt;&gt;"", AG6="" ),"26-5", ""))</f>
        <v/>
      </c>
      <c r="HA6" s="291" t="str">
        <f t="shared" ref="HA6:HA64" si="156">IF(AND(I6&gt;=2,I6&lt;=4,AJ6=""),"",
IF(AND(AI6&lt;&gt;"",AJ6=""),"30-3",""))</f>
        <v/>
      </c>
      <c r="HB6" s="291" t="str">
        <f t="shared" ref="HB6:HB64" si="157">IF(AND(I6&gt;=2,I6&lt;=4,AJ6=""),"",
IF(AND(AJ6&lt;&gt;"",OR(AJ6&lt;1,AJ6&gt;999999)),"30-4",""))</f>
        <v/>
      </c>
      <c r="HC6" s="291" t="str">
        <f t="shared" ref="HC6:HC64" si="158">IF(AND(K6&gt;=2,K6&lt;=4,AL6=""),"",
IF(AND(AK6&lt;&gt;"",AL6=""),"31-3",""))</f>
        <v/>
      </c>
      <c r="HD6" s="291" t="str">
        <f t="shared" ref="HD6:HD64" si="159">IF(AND(K6&gt;=2,K6&lt;=4,AL6=""),"",
IF(AND(AL6&lt;&gt;"",OR(AL6&lt;1,AL6&gt;999999)),"31-4",""))</f>
        <v/>
      </c>
      <c r="HE6" s="291" t="str">
        <f t="shared" ref="HE6:HE64" si="160">IF(AND(M6&gt;=2,M6&lt;=4,AN6=""),"",
IF(AND(AM6&lt;&gt;"",AN6=""),"32-3",""))</f>
        <v/>
      </c>
      <c r="HF6" s="291" t="str">
        <f t="shared" ref="HF6:HF64" si="161">IF(AND(M6&gt;=2,M6&lt;=4,AN6=""),"",
IF(AND(AN6&lt;&gt;"",OR(AN6&lt;1,AN6&gt;999999)),"32-4",""))</f>
        <v/>
      </c>
      <c r="HG6" s="291" t="str">
        <f t="shared" ref="HG6:HG64" si="162">IF(AND(I6&gt;=2,I6&lt;=4,AI6="",AK6="",AM6=""),"",
IF(AND(M6=1,P6=1,AI6="",AK6="",AM6=""),"33-2",""))</f>
        <v/>
      </c>
      <c r="HH6" s="291" t="str">
        <f t="shared" ref="HH6:HH64" si="163">IF(AND(I6&gt;=2,I6&lt;=4,AI6="",AK6="",AM6=""),"",
IF(AND(M6=1,OR(AI6&lt;&gt;"",AK6&lt;&gt;"",AM6&lt;&gt;"")),IF(AND(O6&lt;&gt;AI6,O6&lt;&gt;AK6,O6&lt;&gt;AM6),"33-3",""),""))</f>
        <v/>
      </c>
      <c r="HI6" s="291" t="str">
        <f t="shared" ref="HI6:HI64" si="164">IF(AND(I6&gt;=2,I6&lt;=4,AI6="",AK6="",AM6=""),"",
IF(AND(N6&gt;=10,N6&lt;=44,X6&lt;&gt;""),IF(OR(AND(VALUE(O6)&gt;=8010,VALUE(O6)&lt;=8050),AND(VALUE(AI6)&gt;=8010,VALUE(AI6)&lt;=8050),AND(VALUE(AK6)&gt;=8010,VALUE(AK6)&lt;=8050),AND(VALUE(AM6)&gt;=8010,VALUE(AM6)&lt;=8050)),"","33-4"),""))</f>
        <v/>
      </c>
      <c r="HJ6" s="291" t="str">
        <f t="shared" ref="HJ6:HJ64" si="165">IFERROR(IF(AND(I6&gt;=2,I6&lt;=4,AJ6="",AL6="",AN6=""),"",
IF(S6+3&lt;(AJ6+AL6+AN6),"33-5","")),"")</f>
        <v/>
      </c>
      <c r="HK6" s="291" t="str">
        <f t="shared" ref="HK6:HK64" si="166">IF(AND(I6&gt;=2,I6&lt;=4,AJ6="",AL6="",AN6=""),"",
IF(AND(AJ6="",AL6="",AN6=""),"",IF(S6&gt;=(AJ6+AL6+AN6)*2,"33-6","")))</f>
        <v/>
      </c>
      <c r="HL6" s="291" t="str">
        <f t="shared" ref="HL6:HL64" si="167">IF(OR(AO6="",AO6=1),"","40-1")</f>
        <v/>
      </c>
      <c r="HM6" s="291" t="str">
        <f t="shared" ref="HM6:HM64" si="168">IF(AND(I6&gt;=2,I6&lt;=4,AP6=""),"",
IF(AP6="","41-1",""))</f>
        <v>41-1</v>
      </c>
      <c r="HN6" s="291" t="str">
        <f t="shared" ref="HN6:HN64" si="169">IF(AND(I6&gt;=2,I6&lt;=4,AP6=""),"",
IF(AND(OR(S6&gt;=10000,T6&gt;=200000,VLOOKUP(AZ6,$BF$4:$BH$65,3,FALSE)&gt;=100),AP6=""),"35-1",""))</f>
        <v>35-1</v>
      </c>
    </row>
    <row r="7" spans="1:222">
      <c r="A7" s="332">
        <v>3</v>
      </c>
      <c r="B7" s="332">
        <f>COUNTIF('中間シート (2)'!M:M,行政集計シート※記入不要です!A7)</f>
        <v>0</v>
      </c>
      <c r="C7" s="186" t="str">
        <f>IF(OR(H7&lt;&gt;"",I7&lt;&gt;""),C6,"")</f>
        <v/>
      </c>
      <c r="D7" s="186" t="str">
        <f>IF(OR(H7&lt;&gt;"",I7&lt;&gt;""),D6,"")</f>
        <v/>
      </c>
      <c r="E7" s="186"/>
      <c r="F7" s="186" t="str">
        <f>IF(OR(H7&lt;&gt;"",I7&lt;&gt;""),F6,"")</f>
        <v/>
      </c>
      <c r="G7" s="185"/>
      <c r="H7" s="186" t="str">
        <f>IFERROR(VLOOKUP($A7,'中間シート (2)'!$M$6:$AR$65,H$1,FALSE),"")</f>
        <v/>
      </c>
      <c r="I7" s="186" t="str">
        <f>IFERROR(VLOOKUP($A7,'中間シート (2)'!$M$6:$AR$65,I$1,FALSE),"")</f>
        <v/>
      </c>
      <c r="J7" s="186" t="str">
        <f>IFERROR(VLOOKUP($A7,'中間シート (2)'!$M$6:$AR$65,J$1,FALSE),"")</f>
        <v/>
      </c>
      <c r="K7" s="186" t="str">
        <f>IFERROR(VLOOKUP($A7,'中間シート (2)'!$M$6:$AR$65,K$1,FALSE),"")</f>
        <v/>
      </c>
      <c r="L7" s="186" t="str">
        <f>IFERROR(VLOOKUP($A7,'中間シート (2)'!$M$6:$AR$65,L$1,FALSE),"")</f>
        <v/>
      </c>
      <c r="M7" s="186" t="str">
        <f>IFERROR(VLOOKUP($A7,'中間シート (2)'!$M$6:$AR$65,M$1,FALSE),"")</f>
        <v/>
      </c>
      <c r="N7" s="186" t="str">
        <f>IFERROR(VLOOKUP($A7,'中間シート (2)'!$M$6:$AR$65,N$1,FALSE),"")</f>
        <v/>
      </c>
      <c r="O7" s="186" t="str">
        <f>IFERROR(VLOOKUP($A7,'中間シート (2)'!$M$6:$AR$65,O$1,FALSE),"")</f>
        <v/>
      </c>
      <c r="P7" s="186" t="str">
        <f>IFERROR(VLOOKUP($A7,'中間シート (2)'!$M$6:$AR$65,P$1,FALSE),"")</f>
        <v/>
      </c>
      <c r="Q7" s="186" t="str">
        <f>IFERROR(VLOOKUP($A7,'中間シート (2)'!$M$6:$AR$65,Q$1,FALSE),"")</f>
        <v/>
      </c>
      <c r="R7" s="186" t="str">
        <f>IFERROR(VLOOKUP($A7,'中間シート (2)'!$M$6:$AR$65,R$1,FALSE),"")</f>
        <v/>
      </c>
      <c r="S7" s="186" t="str">
        <f>IFERROR(VLOOKUP($A7,'中間シート (2)'!$M$6:$AR$65,S$1,FALSE),"")</f>
        <v/>
      </c>
      <c r="T7" s="186" t="str">
        <f>IFERROR(VLOOKUP($A7,'中間シート (2)'!$M$6:$AR$65,T$1,FALSE),"")</f>
        <v/>
      </c>
      <c r="U7" s="186" t="str">
        <f>IFERROR(VLOOKUP($A7,'中間シート (2)'!$M$6:$AR$65,U$1,FALSE),"")</f>
        <v/>
      </c>
      <c r="V7" s="186" t="str">
        <f>IFERROR(VLOOKUP($A7,'中間シート (2)'!$M$6:$AR$65,V$1,FALSE),"")</f>
        <v/>
      </c>
      <c r="W7" s="186"/>
      <c r="X7" s="186" t="str">
        <f>IFERROR(VLOOKUP($A7,'中間シート (2)'!$M$6:$AR$65,X$1,FALSE),"")</f>
        <v/>
      </c>
      <c r="Y7" s="186" t="str">
        <f>IFERROR(VLOOKUP($A7,'中間シート (2)'!$M$6:$AR$65,Y$1,FALSE),"")</f>
        <v/>
      </c>
      <c r="Z7" s="186" t="str">
        <f>IFERROR(VLOOKUP($A7,'中間シート (2)'!$M$6:$AR$65,Z$1,FALSE),"")</f>
        <v/>
      </c>
      <c r="AA7" s="186" t="str">
        <f>IFERROR(VLOOKUP($A7,'中間シート (2)'!$M$6:$AR$65,AA$1,FALSE),"")</f>
        <v/>
      </c>
      <c r="AB7" s="186" t="str">
        <f>IFERROR(VLOOKUP($A7,'中間シート (2)'!$M$6:$AR$65,AB$1,FALSE),"")</f>
        <v/>
      </c>
      <c r="AC7" s="186" t="str">
        <f>IFERROR(VLOOKUP($A7,'中間シート (2)'!$M$6:$AR$65,AC$1,FALSE),"")</f>
        <v/>
      </c>
      <c r="AD7" s="186" t="str">
        <f>IFERROR(VLOOKUP($A7,'中間シート (2)'!$M$6:$AR$65,AD$1,FALSE),"")</f>
        <v/>
      </c>
      <c r="AE7" s="186" t="str">
        <f>IFERROR(VLOOKUP($A7,'中間シート (2)'!$M$6:$AR$65,AE$1,FALSE),"")</f>
        <v/>
      </c>
      <c r="AF7" s="186"/>
      <c r="AG7" s="186"/>
      <c r="AH7" s="186"/>
      <c r="AI7" s="194" t="str">
        <f>IFERROR(VLOOKUP($A7,'中間シート (2)'!$M$6:$BC$67,AI$1,FALSE),"")</f>
        <v/>
      </c>
      <c r="AJ7" s="194" t="str">
        <f>IFERROR(VLOOKUP($A7,'中間シート (2)'!$M$6:$BC$67,AJ$1,FALSE),"")</f>
        <v/>
      </c>
      <c r="AK7" s="194" t="str">
        <f>IFERROR(VLOOKUP($A7,'中間シート (2)'!$M$6:$BC$67,AK$1,FALSE),"")</f>
        <v/>
      </c>
      <c r="AL7" s="194" t="str">
        <f>IFERROR(VLOOKUP($A7,'中間シート (2)'!$M$6:$BC$67,AL$1,FALSE),"")</f>
        <v/>
      </c>
      <c r="AM7" s="194" t="str">
        <f>IFERROR(VLOOKUP($A7,'中間シート (2)'!$M$6:$BC$67,AM$1,FALSE),"")</f>
        <v/>
      </c>
      <c r="AN7" s="194" t="str">
        <f>IFERROR(VLOOKUP($A7,'中間シート (2)'!$M$6:$BC$67,AN$1,FALSE),"")</f>
        <v/>
      </c>
      <c r="AO7" s="194" t="str">
        <f>IFERROR(VLOOKUP($A7,'中間シート (2)'!$M$6:$BC$67,AO$1,FALSE),"")</f>
        <v/>
      </c>
      <c r="AP7" s="194" t="str">
        <f>IFERROR(VLOOKUP($A7,'中間シート (2)'!$M$6:$BC$67,AP$1,FALSE),"")</f>
        <v/>
      </c>
      <c r="AS7" s="187"/>
      <c r="AT7" s="187"/>
      <c r="AU7" s="187"/>
      <c r="AV7" s="290">
        <f t="shared" ref="AV7:AV47" si="170">IF(H7="",1,H7)</f>
        <v>1</v>
      </c>
      <c r="AW7" s="290">
        <f t="shared" ref="AW7:AW47" si="171">IF(I7="",1,I7)</f>
        <v>1</v>
      </c>
      <c r="AX7" s="290">
        <f t="shared" ref="AX7:AX46" si="172">IF(AND(AV7=1,AW7=1),1,AX6+1)</f>
        <v>1</v>
      </c>
      <c r="AY7" s="290">
        <f t="shared" ref="AY7:AY46" si="173">IF(AX7&gt;1,AY6,AY6+1)</f>
        <v>3</v>
      </c>
      <c r="AZ7" s="290">
        <f t="shared" ref="AZ7:AZ47" si="174">IF(AV7&lt;&gt;AV6,AZ6+1,IF(AND(AV7=1,AW7=1),AZ6+1,AZ6))</f>
        <v>3</v>
      </c>
      <c r="BA7" s="290">
        <f t="shared" ref="BA7:BA47" si="175">AZ7*10+AW7</f>
        <v>31</v>
      </c>
      <c r="BB7" s="290">
        <f t="shared" si="8"/>
        <v>0</v>
      </c>
      <c r="BC7" s="290">
        <f t="shared" si="9"/>
        <v>0</v>
      </c>
      <c r="BD7" s="290">
        <f t="shared" ref="BD7:BD47" si="176">IF(AND(AC7=1,AD7&gt;=1),"a",0)</f>
        <v>0</v>
      </c>
      <c r="BE7" s="290"/>
      <c r="BF7" s="290">
        <v>3</v>
      </c>
      <c r="BG7" s="290">
        <f t="shared" si="11"/>
        <v>0</v>
      </c>
      <c r="BH7" s="290">
        <f t="shared" si="12"/>
        <v>0</v>
      </c>
      <c r="BI7" s="290"/>
      <c r="BJ7" s="291" t="str">
        <f t="shared" si="13"/>
        <v>2-1</v>
      </c>
      <c r="BK7" s="291" t="str">
        <f t="shared" si="14"/>
        <v/>
      </c>
      <c r="BL7" s="291" t="str">
        <f t="shared" si="15"/>
        <v/>
      </c>
      <c r="BM7" s="291" t="str">
        <f t="shared" si="16"/>
        <v/>
      </c>
      <c r="BN7" s="291" t="str">
        <f t="shared" ca="1" si="17"/>
        <v/>
      </c>
      <c r="BO7" s="291" t="str">
        <f t="shared" ca="1" si="18"/>
        <v/>
      </c>
      <c r="BP7" s="291" t="str">
        <f t="shared" si="19"/>
        <v/>
      </c>
      <c r="BQ7" s="291" t="str">
        <f t="shared" ca="1" si="20"/>
        <v/>
      </c>
      <c r="BR7" s="291" t="str">
        <f t="shared" si="21"/>
        <v/>
      </c>
      <c r="BS7" s="291" t="str">
        <f t="shared" si="22"/>
        <v/>
      </c>
      <c r="BT7" s="291" t="str">
        <f t="shared" si="23"/>
        <v/>
      </c>
      <c r="BU7" s="291" t="str">
        <f t="shared" si="24"/>
        <v/>
      </c>
      <c r="BV7" s="291" t="str">
        <f t="shared" ca="1" si="25"/>
        <v/>
      </c>
      <c r="BW7" s="291" t="str">
        <f t="shared" si="26"/>
        <v/>
      </c>
      <c r="BX7" s="291" t="str">
        <f t="shared" ca="1" si="27"/>
        <v/>
      </c>
      <c r="BY7" s="291" t="str">
        <f t="shared" si="28"/>
        <v/>
      </c>
      <c r="BZ7" s="291" t="str">
        <f t="shared" si="29"/>
        <v/>
      </c>
      <c r="CA7" s="291" t="str">
        <f t="shared" si="30"/>
        <v>5-4</v>
      </c>
      <c r="CB7" s="291" t="str">
        <f t="shared" si="31"/>
        <v/>
      </c>
      <c r="CC7" s="291" t="str">
        <f t="shared" si="32"/>
        <v/>
      </c>
      <c r="CD7" s="291" t="str">
        <f t="shared" si="33"/>
        <v/>
      </c>
      <c r="CE7" s="291" t="str">
        <f t="shared" si="34"/>
        <v/>
      </c>
      <c r="CF7" s="291" t="str">
        <f t="shared" si="35"/>
        <v/>
      </c>
      <c r="CG7" s="291" t="str">
        <f t="shared" si="36"/>
        <v>7-3</v>
      </c>
      <c r="CH7" s="291" t="str">
        <f t="shared" si="37"/>
        <v/>
      </c>
      <c r="CI7" s="291" t="str">
        <f t="shared" si="38"/>
        <v/>
      </c>
      <c r="CJ7" s="291" t="str">
        <f t="shared" si="39"/>
        <v>8-3</v>
      </c>
      <c r="CK7" s="291" t="str">
        <f t="shared" si="40"/>
        <v>8-4</v>
      </c>
      <c r="CL7" s="291" t="str">
        <f t="shared" si="41"/>
        <v/>
      </c>
      <c r="CM7" s="291" t="str">
        <f t="shared" si="42"/>
        <v>9-1-3</v>
      </c>
      <c r="CN7" s="291" t="str">
        <f>IF(AND(I7&gt;=2, I7&lt;=4, N7=""), "",
IF(AND(N7&lt;&gt;"",IFERROR(MATCH(VALUE(N7),'主要用途（大分類）'!$A$5:$A$38,0),0)=0),"9-1-4",""))</f>
        <v/>
      </c>
      <c r="CO7" s="291" t="str">
        <f t="shared" si="43"/>
        <v/>
      </c>
      <c r="CP7" s="291" t="str">
        <f t="shared" si="44"/>
        <v>9-2-2</v>
      </c>
      <c r="CQ7" s="291" t="str">
        <f>IF(AND(I7&gt;=2, I7&lt;=4, O7=""), "",
IF(OR(AND(O7&lt;&gt;"",IFERROR(MATCH(VALUE(O7),建築物の用途区分!$C$5:$C$76,0),0)=0),AND(AI7&lt;&gt;"",IFERROR(MATCH(VALUE(AI7),建築物の用途区分!$C$5:$C$76,0),0)=0),AND(AK7&lt;&gt;"",IFERROR(MATCH(VALUE(AK7),建築物の用途区分!$C$5:$C$76,0),0)=0),AND(AM7&lt;&gt;"",IFERROR(MATCH(VALUE(AM7),建築物の用途区分!$C$5:$C$76,0),0)=0)),"9-2-3",""))</f>
        <v/>
      </c>
      <c r="CR7" s="291" t="str">
        <f>IF(AND(I7&gt;=2, I7&lt;=4, O7=""), "",IF(M7=1,IF(VLOOKUP(VALUE(O7),'用途の分類（用途区分）対応表'!$B$7:$S$78,IF(VALUE(N7)=1,2,IF(VALUE(N7)=2,3,IF(AND(N7&gt;=10,N7&lt;=24),N7-6,N7-26))),FALSE)="×","9-2-4",""),""))</f>
        <v/>
      </c>
      <c r="CS7" s="291" t="str">
        <f t="shared" si="45"/>
        <v/>
      </c>
      <c r="CT7" s="291" t="str">
        <f t="shared" si="46"/>
        <v/>
      </c>
      <c r="CU7" s="291" t="str">
        <f t="shared" si="47"/>
        <v/>
      </c>
      <c r="CV7" s="291" t="str">
        <f t="shared" si="48"/>
        <v/>
      </c>
      <c r="CW7" s="291" t="str">
        <f t="shared" si="49"/>
        <v/>
      </c>
      <c r="CX7" s="291" t="str">
        <f t="shared" si="50"/>
        <v/>
      </c>
      <c r="CY7" s="291" t="str">
        <f t="shared" si="51"/>
        <v/>
      </c>
      <c r="CZ7" s="291" t="str">
        <f t="shared" si="52"/>
        <v>11-3</v>
      </c>
      <c r="DA7" s="291" t="str">
        <f t="shared" si="53"/>
        <v/>
      </c>
      <c r="DB7" s="291" t="str">
        <f t="shared" si="54"/>
        <v/>
      </c>
      <c r="DC7" s="291" t="str">
        <f t="shared" si="55"/>
        <v/>
      </c>
      <c r="DD7" s="291" t="str">
        <f t="shared" si="56"/>
        <v>12-3</v>
      </c>
      <c r="DE7" s="291" t="str">
        <f t="shared" si="57"/>
        <v/>
      </c>
      <c r="DF7" s="291" t="str">
        <f t="shared" si="58"/>
        <v/>
      </c>
      <c r="DG7" s="291" t="str">
        <f t="shared" si="59"/>
        <v/>
      </c>
      <c r="DH7" s="291" t="str">
        <f t="shared" si="60"/>
        <v>13-3</v>
      </c>
      <c r="DI7" s="291" t="str">
        <f t="shared" si="61"/>
        <v/>
      </c>
      <c r="DJ7" s="291" t="str">
        <f t="shared" si="62"/>
        <v/>
      </c>
      <c r="DK7" s="291" t="str">
        <f t="shared" si="63"/>
        <v>13-8</v>
      </c>
      <c r="DL7" s="291" t="str">
        <f t="shared" si="64"/>
        <v/>
      </c>
      <c r="DM7" s="291" t="str">
        <f t="shared" si="65"/>
        <v/>
      </c>
      <c r="DN7" s="291" t="str">
        <f t="shared" si="66"/>
        <v/>
      </c>
      <c r="DO7" s="291" t="str">
        <f t="shared" si="67"/>
        <v>14-2</v>
      </c>
      <c r="DP7" s="291" t="str">
        <f t="shared" si="68"/>
        <v/>
      </c>
      <c r="DQ7" s="291" t="str">
        <f t="shared" si="69"/>
        <v/>
      </c>
      <c r="DR7" s="291" t="str">
        <f t="shared" si="70"/>
        <v/>
      </c>
      <c r="DS7" s="291" t="str">
        <f t="shared" si="71"/>
        <v/>
      </c>
      <c r="DT7" s="291" t="str">
        <f t="shared" si="72"/>
        <v/>
      </c>
      <c r="DU7" s="291" t="str">
        <f t="shared" si="73"/>
        <v/>
      </c>
      <c r="DV7" s="291" t="str">
        <f t="shared" si="74"/>
        <v/>
      </c>
      <c r="DW7" s="291" t="str">
        <f t="shared" si="75"/>
        <v/>
      </c>
      <c r="DX7" s="291" t="str">
        <f t="shared" si="76"/>
        <v/>
      </c>
      <c r="DY7" s="291" t="str">
        <f t="shared" si="77"/>
        <v/>
      </c>
      <c r="DZ7" s="291" t="str">
        <f t="shared" si="78"/>
        <v/>
      </c>
      <c r="EA7" s="291" t="str">
        <f t="shared" si="79"/>
        <v/>
      </c>
      <c r="EB7" s="291" t="str">
        <f t="shared" si="80"/>
        <v/>
      </c>
      <c r="EC7" s="291" t="str">
        <f t="shared" si="81"/>
        <v/>
      </c>
      <c r="ED7" s="291" t="str">
        <f t="shared" si="82"/>
        <v/>
      </c>
      <c r="EE7" s="291" t="str">
        <f t="shared" si="83"/>
        <v/>
      </c>
      <c r="EF7" s="291" t="str">
        <f t="shared" si="84"/>
        <v/>
      </c>
      <c r="EG7" s="291" t="str">
        <f t="shared" si="85"/>
        <v/>
      </c>
      <c r="EH7" s="291" t="str">
        <f t="shared" si="86"/>
        <v/>
      </c>
      <c r="EI7" s="291" t="str">
        <f t="shared" si="87"/>
        <v/>
      </c>
      <c r="EJ7" s="291" t="str">
        <f t="shared" si="88"/>
        <v/>
      </c>
      <c r="EK7" s="291" t="str">
        <f t="shared" si="89"/>
        <v/>
      </c>
      <c r="EL7" s="291" t="str">
        <f t="shared" si="90"/>
        <v/>
      </c>
      <c r="EM7" s="291" t="str">
        <f t="shared" si="91"/>
        <v/>
      </c>
      <c r="EN7" s="291" t="str">
        <f t="shared" si="92"/>
        <v/>
      </c>
      <c r="EO7" s="291" t="str">
        <f t="shared" si="93"/>
        <v/>
      </c>
      <c r="EP7" s="291" t="str">
        <f t="shared" si="94"/>
        <v/>
      </c>
      <c r="EQ7" s="291" t="str">
        <f t="shared" si="95"/>
        <v/>
      </c>
      <c r="ER7" s="291" t="str">
        <f t="shared" si="96"/>
        <v/>
      </c>
      <c r="ES7" s="291" t="str">
        <f t="shared" si="97"/>
        <v/>
      </c>
      <c r="ET7" s="291" t="str">
        <f t="shared" si="98"/>
        <v/>
      </c>
      <c r="EU7" s="291" t="str">
        <f t="shared" si="99"/>
        <v/>
      </c>
      <c r="EV7" s="291" t="str">
        <f t="shared" si="100"/>
        <v/>
      </c>
      <c r="EW7" s="291" t="str">
        <f t="shared" si="101"/>
        <v/>
      </c>
      <c r="EX7" s="291" t="str">
        <f t="shared" si="102"/>
        <v/>
      </c>
      <c r="EY7" s="291" t="str">
        <f t="shared" si="103"/>
        <v/>
      </c>
      <c r="EZ7" s="291" t="str">
        <f t="shared" si="104"/>
        <v/>
      </c>
      <c r="FA7" s="291" t="str">
        <f t="shared" si="105"/>
        <v/>
      </c>
      <c r="FB7" s="291" t="str">
        <f t="shared" si="106"/>
        <v/>
      </c>
      <c r="FC7" s="291" t="str">
        <f t="shared" si="107"/>
        <v/>
      </c>
      <c r="FD7" s="291" t="str">
        <f t="shared" si="108"/>
        <v/>
      </c>
      <c r="FE7" s="291" t="str">
        <f t="shared" si="109"/>
        <v/>
      </c>
      <c r="FF7" s="291" t="str">
        <f t="shared" si="110"/>
        <v/>
      </c>
      <c r="FG7" s="291" t="str">
        <f t="shared" si="111"/>
        <v/>
      </c>
      <c r="FH7" s="291" t="str">
        <f t="shared" si="112"/>
        <v/>
      </c>
      <c r="FI7" s="291" t="str">
        <f t="shared" si="113"/>
        <v/>
      </c>
      <c r="FJ7" s="291" t="str">
        <f t="shared" ca="1" si="114"/>
        <v/>
      </c>
      <c r="FK7" s="291" t="str">
        <f t="shared" ca="1" si="115"/>
        <v/>
      </c>
      <c r="FL7" s="291" t="str">
        <f t="shared" si="116"/>
        <v/>
      </c>
      <c r="FM7" s="291" t="str">
        <f t="shared" si="117"/>
        <v/>
      </c>
      <c r="FN7" s="291" t="str">
        <f t="shared" si="118"/>
        <v/>
      </c>
      <c r="FO7" s="291" t="str">
        <f t="shared" si="119"/>
        <v/>
      </c>
      <c r="FP7" s="291" t="str">
        <f t="shared" si="120"/>
        <v/>
      </c>
      <c r="FQ7" s="291" t="str">
        <f t="shared" si="121"/>
        <v/>
      </c>
      <c r="FR7" s="291" t="str">
        <f t="shared" si="122"/>
        <v/>
      </c>
      <c r="FS7" s="291" t="str">
        <f t="shared" si="123"/>
        <v/>
      </c>
      <c r="FT7" s="291" t="str">
        <f t="shared" si="124"/>
        <v/>
      </c>
      <c r="FU7" s="291" t="str">
        <f t="shared" si="125"/>
        <v/>
      </c>
      <c r="FV7" s="291" t="str">
        <f t="shared" si="126"/>
        <v/>
      </c>
      <c r="FW7" s="291" t="str">
        <f t="shared" si="127"/>
        <v/>
      </c>
      <c r="FX7" s="291" t="str">
        <f t="shared" si="128"/>
        <v/>
      </c>
      <c r="FY7" s="291" t="str">
        <f t="shared" ca="1" si="129"/>
        <v/>
      </c>
      <c r="FZ7" s="291" t="str">
        <f ca="1">IF(AND(I7="",X7="",AC7=""),"",
IF(COUNTIF(エラー22シート!$G$4:$G$53, OFFSET(J7,IF(I7="",0,-I7+1),0)*100+OFFSET(Y7,IF(I7="",0,-I7+1),0)*10+AC7)&gt;0,"22-4",""))</f>
        <v/>
      </c>
      <c r="GA7" s="291" t="str">
        <f t="shared" ca="1" si="130"/>
        <v/>
      </c>
      <c r="GB7" s="291" t="str">
        <f t="shared" ca="1" si="131"/>
        <v/>
      </c>
      <c r="GC7" s="291" t="str">
        <f t="shared" ca="1" si="132"/>
        <v/>
      </c>
      <c r="GD7" s="291" t="str">
        <f t="shared" ca="1" si="133"/>
        <v/>
      </c>
      <c r="GE7" s="291" t="str">
        <f t="shared" ca="1" si="134"/>
        <v/>
      </c>
      <c r="GF7" s="291" t="str">
        <f t="shared" ca="1" si="135"/>
        <v/>
      </c>
      <c r="GG7" s="291" t="str">
        <f t="shared" ca="1" si="136"/>
        <v/>
      </c>
      <c r="GH7" s="291" t="str">
        <f t="shared" ca="1" si="137"/>
        <v/>
      </c>
      <c r="GI7" s="291" t="str">
        <f t="shared" ca="1" si="138"/>
        <v/>
      </c>
      <c r="GJ7" s="291" t="str">
        <f t="shared" ca="1" si="139"/>
        <v/>
      </c>
      <c r="GK7" s="291" t="str">
        <f t="shared" ca="1" si="140"/>
        <v/>
      </c>
      <c r="GL7" s="291" t="str">
        <f t="shared" si="141"/>
        <v/>
      </c>
      <c r="GM7" s="291" t="str">
        <f t="shared" ca="1" si="142"/>
        <v/>
      </c>
      <c r="GN7" s="291" t="str">
        <f t="shared" ca="1" si="143"/>
        <v/>
      </c>
      <c r="GO7" s="291" t="str">
        <f t="shared" ca="1" si="144"/>
        <v/>
      </c>
      <c r="GP7" s="291" t="str">
        <f t="shared" ca="1" si="145"/>
        <v/>
      </c>
      <c r="GQ7" s="291" t="str">
        <f t="shared" ca="1" si="146"/>
        <v/>
      </c>
      <c r="GR7" s="291" t="str">
        <f t="shared" ca="1" si="147"/>
        <v/>
      </c>
      <c r="GS7" s="291" t="str">
        <f t="shared" ca="1" si="148"/>
        <v/>
      </c>
      <c r="GT7" s="291" t="str">
        <f t="shared" ca="1" si="149"/>
        <v/>
      </c>
      <c r="GU7" s="291" t="str">
        <f t="shared" ca="1" si="150"/>
        <v/>
      </c>
      <c r="GV7" s="291" t="str">
        <f t="shared" ca="1" si="151"/>
        <v/>
      </c>
      <c r="GW7" s="291" t="str">
        <f t="shared" ca="1" si="152"/>
        <v/>
      </c>
      <c r="GX7" s="291" t="str">
        <f t="shared" ca="1" si="153"/>
        <v/>
      </c>
      <c r="GY7" s="291" t="str">
        <f t="shared" ca="1" si="154"/>
        <v/>
      </c>
      <c r="GZ7" s="291" t="str">
        <f t="shared" ca="1" si="155"/>
        <v/>
      </c>
      <c r="HA7" s="291" t="str">
        <f t="shared" si="156"/>
        <v/>
      </c>
      <c r="HB7" s="291" t="str">
        <f t="shared" si="157"/>
        <v/>
      </c>
      <c r="HC7" s="291" t="str">
        <f t="shared" si="158"/>
        <v/>
      </c>
      <c r="HD7" s="291" t="str">
        <f t="shared" si="159"/>
        <v/>
      </c>
      <c r="HE7" s="291" t="str">
        <f t="shared" si="160"/>
        <v/>
      </c>
      <c r="HF7" s="291" t="str">
        <f t="shared" si="161"/>
        <v/>
      </c>
      <c r="HG7" s="291" t="str">
        <f t="shared" si="162"/>
        <v/>
      </c>
      <c r="HH7" s="291" t="str">
        <f t="shared" si="163"/>
        <v/>
      </c>
      <c r="HI7" s="291" t="str">
        <f t="shared" si="164"/>
        <v/>
      </c>
      <c r="HJ7" s="291" t="str">
        <f t="shared" si="165"/>
        <v/>
      </c>
      <c r="HK7" s="291" t="str">
        <f t="shared" si="166"/>
        <v/>
      </c>
      <c r="HL7" s="291" t="str">
        <f t="shared" si="167"/>
        <v/>
      </c>
      <c r="HM7" s="291" t="str">
        <f t="shared" si="168"/>
        <v>41-1</v>
      </c>
      <c r="HN7" s="291" t="str">
        <f t="shared" si="169"/>
        <v>35-1</v>
      </c>
    </row>
    <row r="8" spans="1:222">
      <c r="A8" s="332">
        <v>4</v>
      </c>
      <c r="B8" s="332">
        <f>COUNTIF('中間シート (2)'!M:M,行政集計シート※記入不要です!A8)</f>
        <v>0</v>
      </c>
      <c r="C8" s="186" t="str">
        <f>IF(OR(H8&lt;&gt;"",I8&lt;&gt;""),C7,"")</f>
        <v/>
      </c>
      <c r="D8" s="186" t="str">
        <f>IF(OR(H8&lt;&gt;"",I8&lt;&gt;""),D7,"")</f>
        <v/>
      </c>
      <c r="E8" s="186"/>
      <c r="F8" s="186" t="str">
        <f>IF(OR(H8&lt;&gt;"",I8&lt;&gt;""),F7,"")</f>
        <v/>
      </c>
      <c r="G8" s="185"/>
      <c r="H8" s="186" t="str">
        <f>IFERROR(VLOOKUP($A8,'中間シート (2)'!$M$6:$AR$65,H$1,FALSE),"")</f>
        <v/>
      </c>
      <c r="I8" s="186" t="str">
        <f>IFERROR(VLOOKUP($A8,'中間シート (2)'!$M$6:$AR$65,I$1,FALSE),"")</f>
        <v/>
      </c>
      <c r="J8" s="186" t="str">
        <f>IFERROR(VLOOKUP($A8,'中間シート (2)'!$M$6:$AR$65,J$1,FALSE),"")</f>
        <v/>
      </c>
      <c r="K8" s="186" t="str">
        <f>IFERROR(VLOOKUP($A8,'中間シート (2)'!$M$6:$AR$65,K$1,FALSE),"")</f>
        <v/>
      </c>
      <c r="L8" s="186" t="str">
        <f>IFERROR(VLOOKUP($A8,'中間シート (2)'!$M$6:$AR$65,L$1,FALSE),"")</f>
        <v/>
      </c>
      <c r="M8" s="186" t="str">
        <f>IFERROR(VLOOKUP($A8,'中間シート (2)'!$M$6:$AR$65,M$1,FALSE),"")</f>
        <v/>
      </c>
      <c r="N8" s="186" t="str">
        <f>IFERROR(VLOOKUP($A8,'中間シート (2)'!$M$6:$AR$65,N$1,FALSE),"")</f>
        <v/>
      </c>
      <c r="O8" s="186" t="str">
        <f>IFERROR(VLOOKUP($A8,'中間シート (2)'!$M$6:$AR$65,O$1,FALSE),"")</f>
        <v/>
      </c>
      <c r="P8" s="186" t="str">
        <f>IFERROR(VLOOKUP($A8,'中間シート (2)'!$M$6:$AR$65,P$1,FALSE),"")</f>
        <v/>
      </c>
      <c r="Q8" s="186" t="str">
        <f>IFERROR(VLOOKUP($A8,'中間シート (2)'!$M$6:$AR$65,Q$1,FALSE),"")</f>
        <v/>
      </c>
      <c r="R8" s="186" t="str">
        <f>IFERROR(VLOOKUP($A8,'中間シート (2)'!$M$6:$AR$65,R$1,FALSE),"")</f>
        <v/>
      </c>
      <c r="S8" s="186" t="str">
        <f>IFERROR(VLOOKUP($A8,'中間シート (2)'!$M$6:$AR$65,S$1,FALSE),"")</f>
        <v/>
      </c>
      <c r="T8" s="186" t="str">
        <f>IFERROR(VLOOKUP($A8,'中間シート (2)'!$M$6:$AR$65,T$1,FALSE),"")</f>
        <v/>
      </c>
      <c r="U8" s="186" t="str">
        <f>IFERROR(VLOOKUP($A8,'中間シート (2)'!$M$6:$AR$65,U$1,FALSE),"")</f>
        <v/>
      </c>
      <c r="V8" s="186" t="str">
        <f>IFERROR(VLOOKUP($A8,'中間シート (2)'!$M$6:$AR$65,V$1,FALSE),"")</f>
        <v/>
      </c>
      <c r="W8" s="186"/>
      <c r="X8" s="186" t="str">
        <f>IFERROR(VLOOKUP($A8,'中間シート (2)'!$M$6:$AR$65,X$1,FALSE),"")</f>
        <v/>
      </c>
      <c r="Y8" s="186" t="str">
        <f>IFERROR(VLOOKUP($A8,'中間シート (2)'!$M$6:$AR$65,Y$1,FALSE),"")</f>
        <v/>
      </c>
      <c r="Z8" s="186" t="str">
        <f>IFERROR(VLOOKUP($A8,'中間シート (2)'!$M$6:$AR$65,Z$1,FALSE),"")</f>
        <v/>
      </c>
      <c r="AA8" s="186" t="str">
        <f>IFERROR(VLOOKUP($A8,'中間シート (2)'!$M$6:$AR$65,AA$1,FALSE),"")</f>
        <v/>
      </c>
      <c r="AB8" s="186" t="str">
        <f>IFERROR(VLOOKUP($A8,'中間シート (2)'!$M$6:$AR$65,AB$1,FALSE),"")</f>
        <v/>
      </c>
      <c r="AC8" s="186" t="str">
        <f>IFERROR(VLOOKUP($A8,'中間シート (2)'!$M$6:$AR$65,AC$1,FALSE),"")</f>
        <v/>
      </c>
      <c r="AD8" s="186" t="str">
        <f>IFERROR(VLOOKUP($A8,'中間シート (2)'!$M$6:$AR$65,AD$1,FALSE),"")</f>
        <v/>
      </c>
      <c r="AE8" s="186" t="str">
        <f>IFERROR(VLOOKUP($A8,'中間シート (2)'!$M$6:$AR$65,AE$1,FALSE),"")</f>
        <v/>
      </c>
      <c r="AF8" s="186"/>
      <c r="AG8" s="186"/>
      <c r="AH8" s="186"/>
      <c r="AI8" s="194" t="str">
        <f>IFERROR(VLOOKUP($A8,'中間シート (2)'!$M$6:$BC$67,AI$1,FALSE),"")</f>
        <v/>
      </c>
      <c r="AJ8" s="194" t="str">
        <f>IFERROR(VLOOKUP($A8,'中間シート (2)'!$M$6:$BC$67,AJ$1,FALSE),"")</f>
        <v/>
      </c>
      <c r="AK8" s="194" t="str">
        <f>IFERROR(VLOOKUP($A8,'中間シート (2)'!$M$6:$BC$67,AK$1,FALSE),"")</f>
        <v/>
      </c>
      <c r="AL8" s="194" t="str">
        <f>IFERROR(VLOOKUP($A8,'中間シート (2)'!$M$6:$BC$67,AL$1,FALSE),"")</f>
        <v/>
      </c>
      <c r="AM8" s="194" t="str">
        <f>IFERROR(VLOOKUP($A8,'中間シート (2)'!$M$6:$BC$67,AM$1,FALSE),"")</f>
        <v/>
      </c>
      <c r="AN8" s="194" t="str">
        <f>IFERROR(VLOOKUP($A8,'中間シート (2)'!$M$6:$BC$67,AN$1,FALSE),"")</f>
        <v/>
      </c>
      <c r="AO8" s="194" t="str">
        <f>IFERROR(VLOOKUP($A8,'中間シート (2)'!$M$6:$BC$67,AO$1,FALSE),"")</f>
        <v/>
      </c>
      <c r="AP8" s="194" t="str">
        <f>IFERROR(VLOOKUP($A8,'中間シート (2)'!$M$6:$BC$67,AP$1,FALSE),"")</f>
        <v/>
      </c>
      <c r="AS8" s="187"/>
      <c r="AT8" s="187"/>
      <c r="AU8" s="187"/>
      <c r="AV8" s="290">
        <f t="shared" si="170"/>
        <v>1</v>
      </c>
      <c r="AW8" s="290">
        <f t="shared" si="171"/>
        <v>1</v>
      </c>
      <c r="AX8" s="290">
        <f t="shared" si="172"/>
        <v>1</v>
      </c>
      <c r="AY8" s="290">
        <f t="shared" si="173"/>
        <v>4</v>
      </c>
      <c r="AZ8" s="290">
        <f t="shared" si="174"/>
        <v>4</v>
      </c>
      <c r="BA8" s="290">
        <f t="shared" si="175"/>
        <v>41</v>
      </c>
      <c r="BB8" s="290">
        <f t="shared" si="8"/>
        <v>0</v>
      </c>
      <c r="BC8" s="290">
        <f t="shared" si="9"/>
        <v>0</v>
      </c>
      <c r="BD8" s="290">
        <f t="shared" si="176"/>
        <v>0</v>
      </c>
      <c r="BE8" s="290"/>
      <c r="BF8" s="290">
        <v>4</v>
      </c>
      <c r="BG8" s="290">
        <f t="shared" si="11"/>
        <v>0</v>
      </c>
      <c r="BH8" s="290">
        <f t="shared" si="12"/>
        <v>0</v>
      </c>
      <c r="BI8" s="290"/>
      <c r="BJ8" s="291" t="str">
        <f t="shared" si="13"/>
        <v>2-1</v>
      </c>
      <c r="BK8" s="291" t="str">
        <f t="shared" si="14"/>
        <v/>
      </c>
      <c r="BL8" s="291" t="str">
        <f t="shared" si="15"/>
        <v/>
      </c>
      <c r="BM8" s="291" t="str">
        <f t="shared" si="16"/>
        <v/>
      </c>
      <c r="BN8" s="291" t="str">
        <f t="shared" ca="1" si="17"/>
        <v/>
      </c>
      <c r="BO8" s="291" t="str">
        <f t="shared" ca="1" si="18"/>
        <v/>
      </c>
      <c r="BP8" s="291" t="str">
        <f t="shared" si="19"/>
        <v/>
      </c>
      <c r="BQ8" s="291" t="str">
        <f t="shared" ca="1" si="20"/>
        <v/>
      </c>
      <c r="BR8" s="291" t="str">
        <f t="shared" si="21"/>
        <v/>
      </c>
      <c r="BS8" s="291" t="str">
        <f t="shared" si="22"/>
        <v/>
      </c>
      <c r="BT8" s="291" t="str">
        <f t="shared" si="23"/>
        <v/>
      </c>
      <c r="BU8" s="291" t="str">
        <f t="shared" si="24"/>
        <v/>
      </c>
      <c r="BV8" s="291" t="str">
        <f t="shared" ca="1" si="25"/>
        <v/>
      </c>
      <c r="BW8" s="291" t="str">
        <f t="shared" si="26"/>
        <v/>
      </c>
      <c r="BX8" s="291" t="str">
        <f t="shared" ca="1" si="27"/>
        <v/>
      </c>
      <c r="BY8" s="291" t="str">
        <f t="shared" si="28"/>
        <v/>
      </c>
      <c r="BZ8" s="291" t="str">
        <f t="shared" si="29"/>
        <v/>
      </c>
      <c r="CA8" s="291" t="str">
        <f t="shared" si="30"/>
        <v>5-4</v>
      </c>
      <c r="CB8" s="291" t="str">
        <f t="shared" si="31"/>
        <v/>
      </c>
      <c r="CC8" s="291" t="str">
        <f t="shared" si="32"/>
        <v/>
      </c>
      <c r="CD8" s="291" t="str">
        <f t="shared" si="33"/>
        <v/>
      </c>
      <c r="CE8" s="291" t="str">
        <f t="shared" si="34"/>
        <v/>
      </c>
      <c r="CF8" s="291" t="str">
        <f t="shared" si="35"/>
        <v/>
      </c>
      <c r="CG8" s="291" t="str">
        <f t="shared" si="36"/>
        <v>7-3</v>
      </c>
      <c r="CH8" s="291" t="str">
        <f t="shared" si="37"/>
        <v/>
      </c>
      <c r="CI8" s="291" t="str">
        <f t="shared" si="38"/>
        <v/>
      </c>
      <c r="CJ8" s="291" t="str">
        <f t="shared" si="39"/>
        <v>8-3</v>
      </c>
      <c r="CK8" s="291" t="str">
        <f t="shared" si="40"/>
        <v>8-4</v>
      </c>
      <c r="CL8" s="291" t="str">
        <f t="shared" si="41"/>
        <v/>
      </c>
      <c r="CM8" s="291" t="str">
        <f t="shared" si="42"/>
        <v>9-1-3</v>
      </c>
      <c r="CN8" s="291" t="str">
        <f>IF(AND(I8&gt;=2, I8&lt;=4, N8=""), "",
IF(AND(N8&lt;&gt;"",IFERROR(MATCH(VALUE(N8),'主要用途（大分類）'!$A$5:$A$38,0),0)=0),"9-1-4",""))</f>
        <v/>
      </c>
      <c r="CO8" s="291" t="str">
        <f t="shared" si="43"/>
        <v/>
      </c>
      <c r="CP8" s="291" t="str">
        <f t="shared" si="44"/>
        <v>9-2-2</v>
      </c>
      <c r="CQ8" s="291" t="str">
        <f>IF(AND(I8&gt;=2, I8&lt;=4, O8=""), "",
IF(OR(AND(O8&lt;&gt;"",IFERROR(MATCH(VALUE(O8),建築物の用途区分!$C$5:$C$76,0),0)=0),AND(AI8&lt;&gt;"",IFERROR(MATCH(VALUE(AI8),建築物の用途区分!$C$5:$C$76,0),0)=0),AND(AK8&lt;&gt;"",IFERROR(MATCH(VALUE(AK8),建築物の用途区分!$C$5:$C$76,0),0)=0),AND(AM8&lt;&gt;"",IFERROR(MATCH(VALUE(AM8),建築物の用途区分!$C$5:$C$76,0),0)=0)),"9-2-3",""))</f>
        <v/>
      </c>
      <c r="CR8" s="291" t="str">
        <f>IF(AND(I8&gt;=2, I8&lt;=4, O8=""), "",IF(M8=1,IF(VLOOKUP(VALUE(O8),'用途の分類（用途区分）対応表'!$B$7:$S$78,IF(VALUE(N8)=1,2,IF(VALUE(N8)=2,3,IF(AND(N8&gt;=10,N8&lt;=24),N8-6,N8-26))),FALSE)="×","9-2-4",""),""))</f>
        <v/>
      </c>
      <c r="CS8" s="291" t="str">
        <f t="shared" si="45"/>
        <v/>
      </c>
      <c r="CT8" s="291" t="str">
        <f t="shared" si="46"/>
        <v/>
      </c>
      <c r="CU8" s="291" t="str">
        <f t="shared" si="47"/>
        <v/>
      </c>
      <c r="CV8" s="291" t="str">
        <f t="shared" si="48"/>
        <v/>
      </c>
      <c r="CW8" s="291" t="str">
        <f t="shared" si="49"/>
        <v/>
      </c>
      <c r="CX8" s="291" t="str">
        <f t="shared" si="50"/>
        <v/>
      </c>
      <c r="CY8" s="291" t="str">
        <f t="shared" si="51"/>
        <v/>
      </c>
      <c r="CZ8" s="291" t="str">
        <f t="shared" si="52"/>
        <v>11-3</v>
      </c>
      <c r="DA8" s="291" t="str">
        <f t="shared" si="53"/>
        <v/>
      </c>
      <c r="DB8" s="291" t="str">
        <f t="shared" si="54"/>
        <v/>
      </c>
      <c r="DC8" s="291" t="str">
        <f t="shared" si="55"/>
        <v/>
      </c>
      <c r="DD8" s="291" t="str">
        <f t="shared" si="56"/>
        <v>12-3</v>
      </c>
      <c r="DE8" s="291" t="str">
        <f t="shared" si="57"/>
        <v/>
      </c>
      <c r="DF8" s="291" t="str">
        <f t="shared" si="58"/>
        <v/>
      </c>
      <c r="DG8" s="291" t="str">
        <f t="shared" si="59"/>
        <v/>
      </c>
      <c r="DH8" s="291" t="str">
        <f t="shared" si="60"/>
        <v>13-3</v>
      </c>
      <c r="DI8" s="291" t="str">
        <f t="shared" si="61"/>
        <v/>
      </c>
      <c r="DJ8" s="291" t="str">
        <f t="shared" si="62"/>
        <v/>
      </c>
      <c r="DK8" s="291" t="str">
        <f t="shared" si="63"/>
        <v>13-8</v>
      </c>
      <c r="DL8" s="291" t="str">
        <f t="shared" si="64"/>
        <v/>
      </c>
      <c r="DM8" s="291" t="str">
        <f t="shared" si="65"/>
        <v/>
      </c>
      <c r="DN8" s="291" t="str">
        <f t="shared" si="66"/>
        <v/>
      </c>
      <c r="DO8" s="291" t="str">
        <f t="shared" si="67"/>
        <v>14-2</v>
      </c>
      <c r="DP8" s="291" t="str">
        <f t="shared" si="68"/>
        <v/>
      </c>
      <c r="DQ8" s="291" t="str">
        <f t="shared" si="69"/>
        <v/>
      </c>
      <c r="DR8" s="291" t="str">
        <f t="shared" si="70"/>
        <v/>
      </c>
      <c r="DS8" s="291" t="str">
        <f t="shared" si="71"/>
        <v/>
      </c>
      <c r="DT8" s="291" t="str">
        <f t="shared" si="72"/>
        <v/>
      </c>
      <c r="DU8" s="291" t="str">
        <f t="shared" si="73"/>
        <v/>
      </c>
      <c r="DV8" s="291" t="str">
        <f t="shared" si="74"/>
        <v/>
      </c>
      <c r="DW8" s="291" t="str">
        <f t="shared" si="75"/>
        <v/>
      </c>
      <c r="DX8" s="291" t="str">
        <f t="shared" si="76"/>
        <v/>
      </c>
      <c r="DY8" s="291" t="str">
        <f t="shared" si="77"/>
        <v/>
      </c>
      <c r="DZ8" s="291" t="str">
        <f t="shared" si="78"/>
        <v/>
      </c>
      <c r="EA8" s="291" t="str">
        <f t="shared" si="79"/>
        <v/>
      </c>
      <c r="EB8" s="291" t="str">
        <f t="shared" si="80"/>
        <v/>
      </c>
      <c r="EC8" s="291" t="str">
        <f t="shared" si="81"/>
        <v/>
      </c>
      <c r="ED8" s="291" t="str">
        <f t="shared" si="82"/>
        <v/>
      </c>
      <c r="EE8" s="291" t="str">
        <f t="shared" si="83"/>
        <v/>
      </c>
      <c r="EF8" s="291" t="str">
        <f t="shared" si="84"/>
        <v/>
      </c>
      <c r="EG8" s="291" t="str">
        <f t="shared" si="85"/>
        <v/>
      </c>
      <c r="EH8" s="291" t="str">
        <f t="shared" si="86"/>
        <v/>
      </c>
      <c r="EI8" s="291" t="str">
        <f t="shared" si="87"/>
        <v/>
      </c>
      <c r="EJ8" s="291" t="str">
        <f t="shared" si="88"/>
        <v/>
      </c>
      <c r="EK8" s="291" t="str">
        <f t="shared" si="89"/>
        <v/>
      </c>
      <c r="EL8" s="291" t="str">
        <f t="shared" si="90"/>
        <v/>
      </c>
      <c r="EM8" s="291" t="str">
        <f t="shared" si="91"/>
        <v/>
      </c>
      <c r="EN8" s="291" t="str">
        <f t="shared" si="92"/>
        <v/>
      </c>
      <c r="EO8" s="291" t="str">
        <f t="shared" si="93"/>
        <v/>
      </c>
      <c r="EP8" s="291" t="str">
        <f t="shared" si="94"/>
        <v/>
      </c>
      <c r="EQ8" s="291" t="str">
        <f t="shared" si="95"/>
        <v/>
      </c>
      <c r="ER8" s="291" t="str">
        <f t="shared" si="96"/>
        <v/>
      </c>
      <c r="ES8" s="291" t="str">
        <f t="shared" si="97"/>
        <v/>
      </c>
      <c r="ET8" s="291" t="str">
        <f t="shared" si="98"/>
        <v/>
      </c>
      <c r="EU8" s="291" t="str">
        <f t="shared" si="99"/>
        <v/>
      </c>
      <c r="EV8" s="291" t="str">
        <f t="shared" si="100"/>
        <v/>
      </c>
      <c r="EW8" s="291" t="str">
        <f t="shared" si="101"/>
        <v/>
      </c>
      <c r="EX8" s="291" t="str">
        <f t="shared" si="102"/>
        <v/>
      </c>
      <c r="EY8" s="291" t="str">
        <f t="shared" si="103"/>
        <v/>
      </c>
      <c r="EZ8" s="291" t="str">
        <f t="shared" si="104"/>
        <v/>
      </c>
      <c r="FA8" s="291" t="str">
        <f t="shared" si="105"/>
        <v/>
      </c>
      <c r="FB8" s="291" t="str">
        <f t="shared" si="106"/>
        <v/>
      </c>
      <c r="FC8" s="291" t="str">
        <f t="shared" si="107"/>
        <v/>
      </c>
      <c r="FD8" s="291" t="str">
        <f t="shared" si="108"/>
        <v/>
      </c>
      <c r="FE8" s="291" t="str">
        <f t="shared" si="109"/>
        <v/>
      </c>
      <c r="FF8" s="291" t="str">
        <f t="shared" si="110"/>
        <v/>
      </c>
      <c r="FG8" s="291" t="str">
        <f t="shared" si="111"/>
        <v/>
      </c>
      <c r="FH8" s="291" t="str">
        <f t="shared" si="112"/>
        <v/>
      </c>
      <c r="FI8" s="291" t="str">
        <f t="shared" si="113"/>
        <v/>
      </c>
      <c r="FJ8" s="291" t="str">
        <f t="shared" ca="1" si="114"/>
        <v/>
      </c>
      <c r="FK8" s="291" t="str">
        <f t="shared" ca="1" si="115"/>
        <v/>
      </c>
      <c r="FL8" s="291" t="str">
        <f t="shared" si="116"/>
        <v/>
      </c>
      <c r="FM8" s="291" t="str">
        <f t="shared" si="117"/>
        <v/>
      </c>
      <c r="FN8" s="291" t="str">
        <f t="shared" si="118"/>
        <v/>
      </c>
      <c r="FO8" s="291" t="str">
        <f t="shared" si="119"/>
        <v/>
      </c>
      <c r="FP8" s="291" t="str">
        <f t="shared" si="120"/>
        <v/>
      </c>
      <c r="FQ8" s="291" t="str">
        <f t="shared" si="121"/>
        <v/>
      </c>
      <c r="FR8" s="291" t="str">
        <f t="shared" si="122"/>
        <v/>
      </c>
      <c r="FS8" s="291" t="str">
        <f t="shared" si="123"/>
        <v/>
      </c>
      <c r="FT8" s="291" t="str">
        <f t="shared" si="124"/>
        <v/>
      </c>
      <c r="FU8" s="291" t="str">
        <f t="shared" si="125"/>
        <v/>
      </c>
      <c r="FV8" s="291" t="str">
        <f t="shared" si="126"/>
        <v/>
      </c>
      <c r="FW8" s="291" t="str">
        <f t="shared" si="127"/>
        <v/>
      </c>
      <c r="FX8" s="291" t="str">
        <f t="shared" si="128"/>
        <v/>
      </c>
      <c r="FY8" s="291" t="str">
        <f t="shared" ca="1" si="129"/>
        <v/>
      </c>
      <c r="FZ8" s="291" t="str">
        <f ca="1">IF(AND(I8="",X8="",AC8=""),"",
IF(COUNTIF(エラー22シート!$G$4:$G$53, OFFSET(J8,IF(I8="",0,-I8+1),0)*100+OFFSET(Y8,IF(I8="",0,-I8+1),0)*10+AC8)&gt;0,"22-4",""))</f>
        <v/>
      </c>
      <c r="GA8" s="291" t="str">
        <f t="shared" ca="1" si="130"/>
        <v/>
      </c>
      <c r="GB8" s="291" t="str">
        <f t="shared" ca="1" si="131"/>
        <v/>
      </c>
      <c r="GC8" s="291" t="str">
        <f t="shared" ca="1" si="132"/>
        <v/>
      </c>
      <c r="GD8" s="291" t="str">
        <f t="shared" ca="1" si="133"/>
        <v/>
      </c>
      <c r="GE8" s="291" t="str">
        <f t="shared" ca="1" si="134"/>
        <v/>
      </c>
      <c r="GF8" s="291" t="str">
        <f t="shared" ca="1" si="135"/>
        <v/>
      </c>
      <c r="GG8" s="291" t="str">
        <f t="shared" ca="1" si="136"/>
        <v/>
      </c>
      <c r="GH8" s="291" t="str">
        <f t="shared" ca="1" si="137"/>
        <v/>
      </c>
      <c r="GI8" s="291" t="str">
        <f t="shared" ca="1" si="138"/>
        <v/>
      </c>
      <c r="GJ8" s="291" t="str">
        <f t="shared" ca="1" si="139"/>
        <v/>
      </c>
      <c r="GK8" s="291" t="str">
        <f t="shared" ca="1" si="140"/>
        <v/>
      </c>
      <c r="GL8" s="291" t="str">
        <f t="shared" si="141"/>
        <v/>
      </c>
      <c r="GM8" s="291" t="str">
        <f t="shared" ca="1" si="142"/>
        <v/>
      </c>
      <c r="GN8" s="291" t="str">
        <f t="shared" ca="1" si="143"/>
        <v/>
      </c>
      <c r="GO8" s="291" t="str">
        <f t="shared" ca="1" si="144"/>
        <v/>
      </c>
      <c r="GP8" s="291" t="str">
        <f t="shared" ca="1" si="145"/>
        <v/>
      </c>
      <c r="GQ8" s="291" t="str">
        <f t="shared" ca="1" si="146"/>
        <v/>
      </c>
      <c r="GR8" s="291" t="str">
        <f t="shared" ca="1" si="147"/>
        <v/>
      </c>
      <c r="GS8" s="291" t="str">
        <f t="shared" ca="1" si="148"/>
        <v/>
      </c>
      <c r="GT8" s="291" t="str">
        <f t="shared" ca="1" si="149"/>
        <v/>
      </c>
      <c r="GU8" s="291" t="str">
        <f t="shared" ca="1" si="150"/>
        <v/>
      </c>
      <c r="GV8" s="291" t="str">
        <f t="shared" ca="1" si="151"/>
        <v/>
      </c>
      <c r="GW8" s="291" t="str">
        <f t="shared" ca="1" si="152"/>
        <v/>
      </c>
      <c r="GX8" s="291" t="str">
        <f t="shared" ca="1" si="153"/>
        <v/>
      </c>
      <c r="GY8" s="291" t="str">
        <f t="shared" ca="1" si="154"/>
        <v/>
      </c>
      <c r="GZ8" s="291" t="str">
        <f t="shared" ca="1" si="155"/>
        <v/>
      </c>
      <c r="HA8" s="291" t="str">
        <f t="shared" si="156"/>
        <v/>
      </c>
      <c r="HB8" s="291" t="str">
        <f t="shared" si="157"/>
        <v/>
      </c>
      <c r="HC8" s="291" t="str">
        <f t="shared" si="158"/>
        <v/>
      </c>
      <c r="HD8" s="291" t="str">
        <f t="shared" si="159"/>
        <v/>
      </c>
      <c r="HE8" s="291" t="str">
        <f t="shared" si="160"/>
        <v/>
      </c>
      <c r="HF8" s="291" t="str">
        <f t="shared" si="161"/>
        <v/>
      </c>
      <c r="HG8" s="291" t="str">
        <f t="shared" si="162"/>
        <v/>
      </c>
      <c r="HH8" s="291" t="str">
        <f t="shared" si="163"/>
        <v/>
      </c>
      <c r="HI8" s="291" t="str">
        <f t="shared" si="164"/>
        <v/>
      </c>
      <c r="HJ8" s="291" t="str">
        <f t="shared" si="165"/>
        <v/>
      </c>
      <c r="HK8" s="291" t="str">
        <f t="shared" si="166"/>
        <v/>
      </c>
      <c r="HL8" s="291" t="str">
        <f t="shared" si="167"/>
        <v/>
      </c>
      <c r="HM8" s="291" t="str">
        <f t="shared" si="168"/>
        <v>41-1</v>
      </c>
      <c r="HN8" s="291" t="str">
        <f t="shared" si="169"/>
        <v>35-1</v>
      </c>
    </row>
    <row r="9" spans="1:222" ht="17.5" customHeight="1">
      <c r="A9" s="332">
        <v>5</v>
      </c>
      <c r="B9" s="332">
        <f>COUNTIF('中間シート (2)'!M:M,行政集計シート※記入不要です!A9)</f>
        <v>0</v>
      </c>
      <c r="C9" s="186" t="str">
        <f>IF(OR(H9&lt;&gt;"",I9&lt;&gt;""),C8,"")</f>
        <v/>
      </c>
      <c r="D9" s="186" t="str">
        <f>IF(OR(H9&lt;&gt;"",I9&lt;&gt;""),D8,"")</f>
        <v/>
      </c>
      <c r="E9" s="186"/>
      <c r="F9" s="186" t="str">
        <f>IF(OR(H9&lt;&gt;"",I9&lt;&gt;""),F8,"")</f>
        <v/>
      </c>
      <c r="G9" s="185"/>
      <c r="H9" s="186" t="str">
        <f>IFERROR(VLOOKUP($A9,'中間シート (2)'!$M$6:$AR$65,H$1,FALSE),"")</f>
        <v/>
      </c>
      <c r="I9" s="186" t="str">
        <f>IFERROR(VLOOKUP($A9,'中間シート (2)'!$M$6:$AR$65,I$1,FALSE),"")</f>
        <v/>
      </c>
      <c r="J9" s="186" t="str">
        <f>IFERROR(VLOOKUP($A9,'中間シート (2)'!$M$6:$AR$65,J$1,FALSE),"")</f>
        <v/>
      </c>
      <c r="K9" s="186" t="str">
        <f>IFERROR(VLOOKUP($A9,'中間シート (2)'!$M$6:$AR$65,K$1,FALSE),"")</f>
        <v/>
      </c>
      <c r="L9" s="186" t="str">
        <f>IFERROR(VLOOKUP($A9,'中間シート (2)'!$M$6:$AR$65,L$1,FALSE),"")</f>
        <v/>
      </c>
      <c r="M9" s="186" t="str">
        <f>IFERROR(VLOOKUP($A9,'中間シート (2)'!$M$6:$AR$65,M$1,FALSE),"")</f>
        <v/>
      </c>
      <c r="N9" s="186" t="str">
        <f>IFERROR(VLOOKUP($A9,'中間シート (2)'!$M$6:$AR$65,N$1,FALSE),"")</f>
        <v/>
      </c>
      <c r="O9" s="186" t="str">
        <f>IFERROR(VLOOKUP($A9,'中間シート (2)'!$M$6:$AR$65,O$1,FALSE),"")</f>
        <v/>
      </c>
      <c r="P9" s="186" t="str">
        <f>IFERROR(VLOOKUP($A9,'中間シート (2)'!$M$6:$AR$65,P$1,FALSE),"")</f>
        <v/>
      </c>
      <c r="Q9" s="186" t="str">
        <f>IFERROR(VLOOKUP($A9,'中間シート (2)'!$M$6:$AR$65,Q$1,FALSE),"")</f>
        <v/>
      </c>
      <c r="R9" s="186" t="str">
        <f>IFERROR(VLOOKUP($A9,'中間シート (2)'!$M$6:$AR$65,R$1,FALSE),"")</f>
        <v/>
      </c>
      <c r="S9" s="186" t="str">
        <f>IFERROR(VLOOKUP($A9,'中間シート (2)'!$M$6:$AR$65,S$1,FALSE),"")</f>
        <v/>
      </c>
      <c r="T9" s="186" t="str">
        <f>IFERROR(VLOOKUP($A9,'中間シート (2)'!$M$6:$AR$65,T$1,FALSE),"")</f>
        <v/>
      </c>
      <c r="U9" s="186" t="str">
        <f>IFERROR(VLOOKUP($A9,'中間シート (2)'!$M$6:$AR$65,U$1,FALSE),"")</f>
        <v/>
      </c>
      <c r="V9" s="186" t="str">
        <f>IFERROR(VLOOKUP($A9,'中間シート (2)'!$M$6:$AR$65,V$1,FALSE),"")</f>
        <v/>
      </c>
      <c r="W9" s="186"/>
      <c r="X9" s="186" t="str">
        <f>IFERROR(VLOOKUP($A9,'中間シート (2)'!$M$6:$AR$65,X$1,FALSE),"")</f>
        <v/>
      </c>
      <c r="Y9" s="186" t="str">
        <f>IFERROR(VLOOKUP($A9,'中間シート (2)'!$M$6:$AR$65,Y$1,FALSE),"")</f>
        <v/>
      </c>
      <c r="Z9" s="186" t="str">
        <f>IFERROR(VLOOKUP($A9,'中間シート (2)'!$M$6:$AR$65,Z$1,FALSE),"")</f>
        <v/>
      </c>
      <c r="AA9" s="186" t="str">
        <f>IFERROR(VLOOKUP($A9,'中間シート (2)'!$M$6:$AR$65,AA$1,FALSE),"")</f>
        <v/>
      </c>
      <c r="AB9" s="186" t="str">
        <f>IFERROR(VLOOKUP($A9,'中間シート (2)'!$M$6:$AR$65,AB$1,FALSE),"")</f>
        <v/>
      </c>
      <c r="AC9" s="186" t="str">
        <f>IFERROR(VLOOKUP($A9,'中間シート (2)'!$M$6:$AR$65,AC$1,FALSE),"")</f>
        <v/>
      </c>
      <c r="AD9" s="186" t="str">
        <f>IFERROR(VLOOKUP($A9,'中間シート (2)'!$M$6:$AR$65,AD$1,FALSE),"")</f>
        <v/>
      </c>
      <c r="AE9" s="186" t="str">
        <f>IFERROR(VLOOKUP($A9,'中間シート (2)'!$M$6:$AR$65,AE$1,FALSE),"")</f>
        <v/>
      </c>
      <c r="AF9" s="186"/>
      <c r="AG9" s="186"/>
      <c r="AH9" s="186"/>
      <c r="AI9" s="194" t="str">
        <f>IFERROR(VLOOKUP($A9,'中間シート (2)'!$M$6:$BC$67,AI$1,FALSE),"")</f>
        <v/>
      </c>
      <c r="AJ9" s="194" t="str">
        <f>IFERROR(VLOOKUP($A9,'中間シート (2)'!$M$6:$BC$67,AJ$1,FALSE),"")</f>
        <v/>
      </c>
      <c r="AK9" s="194" t="str">
        <f>IFERROR(VLOOKUP($A9,'中間シート (2)'!$M$6:$BC$67,AK$1,FALSE),"")</f>
        <v/>
      </c>
      <c r="AL9" s="194" t="str">
        <f>IFERROR(VLOOKUP($A9,'中間シート (2)'!$M$6:$BC$67,AL$1,FALSE),"")</f>
        <v/>
      </c>
      <c r="AM9" s="194" t="str">
        <f>IFERROR(VLOOKUP($A9,'中間シート (2)'!$M$6:$BC$67,AM$1,FALSE),"")</f>
        <v/>
      </c>
      <c r="AN9" s="194" t="str">
        <f>IFERROR(VLOOKUP($A9,'中間シート (2)'!$M$6:$BC$67,AN$1,FALSE),"")</f>
        <v/>
      </c>
      <c r="AO9" s="194" t="str">
        <f>IFERROR(VLOOKUP($A9,'中間シート (2)'!$M$6:$BC$67,AO$1,FALSE),"")</f>
        <v/>
      </c>
      <c r="AP9" s="194" t="str">
        <f>IFERROR(VLOOKUP($A9,'中間シート (2)'!$M$6:$BC$67,AP$1,FALSE),"")</f>
        <v/>
      </c>
      <c r="AS9" s="187"/>
      <c r="AT9" s="187"/>
      <c r="AU9" s="187"/>
      <c r="AV9" s="290">
        <f t="shared" si="170"/>
        <v>1</v>
      </c>
      <c r="AW9" s="290">
        <f t="shared" si="171"/>
        <v>1</v>
      </c>
      <c r="AX9" s="290">
        <f t="shared" si="172"/>
        <v>1</v>
      </c>
      <c r="AY9" s="290">
        <f t="shared" si="173"/>
        <v>5</v>
      </c>
      <c r="AZ9" s="290">
        <f t="shared" si="174"/>
        <v>5</v>
      </c>
      <c r="BA9" s="290">
        <f t="shared" si="175"/>
        <v>51</v>
      </c>
      <c r="BB9" s="290">
        <f t="shared" si="8"/>
        <v>0</v>
      </c>
      <c r="BC9" s="290">
        <f t="shared" si="9"/>
        <v>0</v>
      </c>
      <c r="BD9" s="290">
        <f t="shared" si="176"/>
        <v>0</v>
      </c>
      <c r="BE9" s="290"/>
      <c r="BF9" s="290">
        <v>5</v>
      </c>
      <c r="BG9" s="290">
        <f t="shared" si="11"/>
        <v>0</v>
      </c>
      <c r="BH9" s="290">
        <f t="shared" si="12"/>
        <v>0</v>
      </c>
      <c r="BI9" s="290"/>
      <c r="BJ9" s="291" t="str">
        <f t="shared" si="13"/>
        <v>2-1</v>
      </c>
      <c r="BK9" s="291" t="str">
        <f t="shared" si="14"/>
        <v/>
      </c>
      <c r="BL9" s="291" t="str">
        <f t="shared" si="15"/>
        <v/>
      </c>
      <c r="BM9" s="291" t="str">
        <f t="shared" si="16"/>
        <v/>
      </c>
      <c r="BN9" s="291" t="str">
        <f t="shared" ca="1" si="17"/>
        <v/>
      </c>
      <c r="BO9" s="291" t="str">
        <f t="shared" ca="1" si="18"/>
        <v/>
      </c>
      <c r="BP9" s="291" t="str">
        <f t="shared" si="19"/>
        <v/>
      </c>
      <c r="BQ9" s="291" t="str">
        <f t="shared" ca="1" si="20"/>
        <v/>
      </c>
      <c r="BR9" s="291" t="str">
        <f t="shared" si="21"/>
        <v/>
      </c>
      <c r="BS9" s="291" t="str">
        <f t="shared" si="22"/>
        <v/>
      </c>
      <c r="BT9" s="291" t="str">
        <f t="shared" si="23"/>
        <v/>
      </c>
      <c r="BU9" s="291" t="str">
        <f t="shared" si="24"/>
        <v/>
      </c>
      <c r="BV9" s="291" t="str">
        <f t="shared" ca="1" si="25"/>
        <v/>
      </c>
      <c r="BW9" s="291" t="str">
        <f t="shared" si="26"/>
        <v/>
      </c>
      <c r="BX9" s="291" t="str">
        <f t="shared" ca="1" si="27"/>
        <v/>
      </c>
      <c r="BY9" s="291" t="str">
        <f t="shared" si="28"/>
        <v/>
      </c>
      <c r="BZ9" s="291" t="str">
        <f t="shared" si="29"/>
        <v/>
      </c>
      <c r="CA9" s="291" t="str">
        <f t="shared" si="30"/>
        <v>5-4</v>
      </c>
      <c r="CB9" s="291" t="str">
        <f t="shared" si="31"/>
        <v/>
      </c>
      <c r="CC9" s="291" t="str">
        <f t="shared" si="32"/>
        <v/>
      </c>
      <c r="CD9" s="291" t="str">
        <f t="shared" si="33"/>
        <v/>
      </c>
      <c r="CE9" s="291" t="str">
        <f t="shared" si="34"/>
        <v/>
      </c>
      <c r="CF9" s="291" t="str">
        <f t="shared" si="35"/>
        <v/>
      </c>
      <c r="CG9" s="291" t="str">
        <f t="shared" si="36"/>
        <v>7-3</v>
      </c>
      <c r="CH9" s="291" t="str">
        <f t="shared" si="37"/>
        <v/>
      </c>
      <c r="CI9" s="291" t="str">
        <f t="shared" si="38"/>
        <v/>
      </c>
      <c r="CJ9" s="291" t="str">
        <f t="shared" si="39"/>
        <v>8-3</v>
      </c>
      <c r="CK9" s="291" t="str">
        <f t="shared" si="40"/>
        <v>8-4</v>
      </c>
      <c r="CL9" s="291" t="str">
        <f t="shared" si="41"/>
        <v/>
      </c>
      <c r="CM9" s="291" t="str">
        <f t="shared" si="42"/>
        <v>9-1-3</v>
      </c>
      <c r="CN9" s="291" t="str">
        <f>IF(AND(I9&gt;=2, I9&lt;=4, N9=""), "",
IF(AND(N9&lt;&gt;"",IFERROR(MATCH(VALUE(N9),'主要用途（大分類）'!$A$5:$A$38,0),0)=0),"9-1-4",""))</f>
        <v/>
      </c>
      <c r="CO9" s="291" t="str">
        <f t="shared" si="43"/>
        <v/>
      </c>
      <c r="CP9" s="291" t="str">
        <f t="shared" si="44"/>
        <v>9-2-2</v>
      </c>
      <c r="CQ9" s="291" t="str">
        <f>IF(AND(I9&gt;=2, I9&lt;=4, O9=""), "",
IF(OR(AND(O9&lt;&gt;"",IFERROR(MATCH(VALUE(O9),建築物の用途区分!$C$5:$C$76,0),0)=0),AND(AI9&lt;&gt;"",IFERROR(MATCH(VALUE(AI9),建築物の用途区分!$C$5:$C$76,0),0)=0),AND(AK9&lt;&gt;"",IFERROR(MATCH(VALUE(AK9),建築物の用途区分!$C$5:$C$76,0),0)=0),AND(AM9&lt;&gt;"",IFERROR(MATCH(VALUE(AM9),建築物の用途区分!$C$5:$C$76,0),0)=0)),"9-2-3",""))</f>
        <v/>
      </c>
      <c r="CR9" s="291" t="str">
        <f>IF(AND(I9&gt;=2, I9&lt;=4, O9=""), "",IF(M9=1,IF(VLOOKUP(VALUE(O9),'用途の分類（用途区分）対応表'!$B$7:$S$78,IF(VALUE(N9)=1,2,IF(VALUE(N9)=2,3,IF(AND(N9&gt;=10,N9&lt;=24),N9-6,N9-26))),FALSE)="×","9-2-4",""),""))</f>
        <v/>
      </c>
      <c r="CS9" s="291" t="str">
        <f t="shared" si="45"/>
        <v/>
      </c>
      <c r="CT9" s="291" t="str">
        <f t="shared" si="46"/>
        <v/>
      </c>
      <c r="CU9" s="291" t="str">
        <f t="shared" si="47"/>
        <v/>
      </c>
      <c r="CV9" s="291" t="str">
        <f t="shared" si="48"/>
        <v/>
      </c>
      <c r="CW9" s="291" t="str">
        <f t="shared" si="49"/>
        <v/>
      </c>
      <c r="CX9" s="291" t="str">
        <f t="shared" si="50"/>
        <v/>
      </c>
      <c r="CY9" s="291" t="str">
        <f t="shared" si="51"/>
        <v/>
      </c>
      <c r="CZ9" s="291" t="str">
        <f t="shared" si="52"/>
        <v>11-3</v>
      </c>
      <c r="DA9" s="291" t="str">
        <f t="shared" si="53"/>
        <v/>
      </c>
      <c r="DB9" s="291" t="str">
        <f t="shared" si="54"/>
        <v/>
      </c>
      <c r="DC9" s="291" t="str">
        <f t="shared" si="55"/>
        <v/>
      </c>
      <c r="DD9" s="291" t="str">
        <f t="shared" si="56"/>
        <v>12-3</v>
      </c>
      <c r="DE9" s="291" t="str">
        <f t="shared" si="57"/>
        <v/>
      </c>
      <c r="DF9" s="291" t="str">
        <f t="shared" si="58"/>
        <v/>
      </c>
      <c r="DG9" s="291" t="str">
        <f t="shared" si="59"/>
        <v/>
      </c>
      <c r="DH9" s="291" t="str">
        <f t="shared" si="60"/>
        <v>13-3</v>
      </c>
      <c r="DI9" s="291" t="str">
        <f t="shared" si="61"/>
        <v/>
      </c>
      <c r="DJ9" s="291" t="str">
        <f t="shared" si="62"/>
        <v/>
      </c>
      <c r="DK9" s="291" t="str">
        <f t="shared" si="63"/>
        <v>13-8</v>
      </c>
      <c r="DL9" s="291" t="str">
        <f t="shared" si="64"/>
        <v/>
      </c>
      <c r="DM9" s="291" t="str">
        <f t="shared" si="65"/>
        <v/>
      </c>
      <c r="DN9" s="291" t="str">
        <f t="shared" si="66"/>
        <v/>
      </c>
      <c r="DO9" s="291" t="str">
        <f t="shared" si="67"/>
        <v>14-2</v>
      </c>
      <c r="DP9" s="291" t="str">
        <f t="shared" si="68"/>
        <v/>
      </c>
      <c r="DQ9" s="291" t="str">
        <f t="shared" si="69"/>
        <v/>
      </c>
      <c r="DR9" s="291" t="str">
        <f t="shared" si="70"/>
        <v/>
      </c>
      <c r="DS9" s="291" t="str">
        <f t="shared" si="71"/>
        <v/>
      </c>
      <c r="DT9" s="291" t="str">
        <f t="shared" si="72"/>
        <v/>
      </c>
      <c r="DU9" s="291" t="str">
        <f t="shared" si="73"/>
        <v/>
      </c>
      <c r="DV9" s="291" t="str">
        <f t="shared" si="74"/>
        <v/>
      </c>
      <c r="DW9" s="291" t="str">
        <f t="shared" si="75"/>
        <v/>
      </c>
      <c r="DX9" s="291" t="str">
        <f t="shared" si="76"/>
        <v/>
      </c>
      <c r="DY9" s="291" t="str">
        <f t="shared" si="77"/>
        <v/>
      </c>
      <c r="DZ9" s="291" t="str">
        <f t="shared" si="78"/>
        <v/>
      </c>
      <c r="EA9" s="291" t="str">
        <f t="shared" si="79"/>
        <v/>
      </c>
      <c r="EB9" s="291" t="str">
        <f t="shared" si="80"/>
        <v/>
      </c>
      <c r="EC9" s="291" t="str">
        <f t="shared" si="81"/>
        <v/>
      </c>
      <c r="ED9" s="291" t="str">
        <f t="shared" si="82"/>
        <v/>
      </c>
      <c r="EE9" s="291" t="str">
        <f t="shared" si="83"/>
        <v/>
      </c>
      <c r="EF9" s="291" t="str">
        <f t="shared" si="84"/>
        <v/>
      </c>
      <c r="EG9" s="291" t="str">
        <f t="shared" si="85"/>
        <v/>
      </c>
      <c r="EH9" s="291" t="str">
        <f t="shared" si="86"/>
        <v/>
      </c>
      <c r="EI9" s="291" t="str">
        <f t="shared" si="87"/>
        <v/>
      </c>
      <c r="EJ9" s="291" t="str">
        <f t="shared" si="88"/>
        <v/>
      </c>
      <c r="EK9" s="291" t="str">
        <f t="shared" si="89"/>
        <v/>
      </c>
      <c r="EL9" s="291" t="str">
        <f t="shared" si="90"/>
        <v/>
      </c>
      <c r="EM9" s="291" t="str">
        <f t="shared" si="91"/>
        <v/>
      </c>
      <c r="EN9" s="291" t="str">
        <f t="shared" si="92"/>
        <v/>
      </c>
      <c r="EO9" s="291" t="str">
        <f t="shared" si="93"/>
        <v/>
      </c>
      <c r="EP9" s="291" t="str">
        <f t="shared" si="94"/>
        <v/>
      </c>
      <c r="EQ9" s="291" t="str">
        <f t="shared" si="95"/>
        <v/>
      </c>
      <c r="ER9" s="291" t="str">
        <f t="shared" si="96"/>
        <v/>
      </c>
      <c r="ES9" s="291" t="str">
        <f t="shared" si="97"/>
        <v/>
      </c>
      <c r="ET9" s="291" t="str">
        <f t="shared" si="98"/>
        <v/>
      </c>
      <c r="EU9" s="291" t="str">
        <f t="shared" si="99"/>
        <v/>
      </c>
      <c r="EV9" s="291" t="str">
        <f t="shared" si="100"/>
        <v/>
      </c>
      <c r="EW9" s="291" t="str">
        <f t="shared" si="101"/>
        <v/>
      </c>
      <c r="EX9" s="291" t="str">
        <f t="shared" si="102"/>
        <v/>
      </c>
      <c r="EY9" s="291" t="str">
        <f t="shared" si="103"/>
        <v/>
      </c>
      <c r="EZ9" s="291" t="str">
        <f t="shared" si="104"/>
        <v/>
      </c>
      <c r="FA9" s="291" t="str">
        <f t="shared" si="105"/>
        <v/>
      </c>
      <c r="FB9" s="291" t="str">
        <f t="shared" si="106"/>
        <v/>
      </c>
      <c r="FC9" s="291" t="str">
        <f t="shared" si="107"/>
        <v/>
      </c>
      <c r="FD9" s="291" t="str">
        <f t="shared" si="108"/>
        <v/>
      </c>
      <c r="FE9" s="291" t="str">
        <f t="shared" si="109"/>
        <v/>
      </c>
      <c r="FF9" s="291" t="str">
        <f t="shared" si="110"/>
        <v/>
      </c>
      <c r="FG9" s="291" t="str">
        <f t="shared" si="111"/>
        <v/>
      </c>
      <c r="FH9" s="291" t="str">
        <f t="shared" si="112"/>
        <v/>
      </c>
      <c r="FI9" s="291" t="str">
        <f t="shared" si="113"/>
        <v/>
      </c>
      <c r="FJ9" s="291" t="str">
        <f t="shared" ca="1" si="114"/>
        <v/>
      </c>
      <c r="FK9" s="291" t="str">
        <f t="shared" ca="1" si="115"/>
        <v/>
      </c>
      <c r="FL9" s="291" t="str">
        <f t="shared" si="116"/>
        <v/>
      </c>
      <c r="FM9" s="291" t="str">
        <f t="shared" si="117"/>
        <v/>
      </c>
      <c r="FN9" s="291" t="str">
        <f t="shared" si="118"/>
        <v/>
      </c>
      <c r="FO9" s="291" t="str">
        <f t="shared" si="119"/>
        <v/>
      </c>
      <c r="FP9" s="291" t="str">
        <f t="shared" si="120"/>
        <v/>
      </c>
      <c r="FQ9" s="291" t="str">
        <f t="shared" si="121"/>
        <v/>
      </c>
      <c r="FR9" s="291" t="str">
        <f t="shared" si="122"/>
        <v/>
      </c>
      <c r="FS9" s="291" t="str">
        <f t="shared" si="123"/>
        <v/>
      </c>
      <c r="FT9" s="291" t="str">
        <f t="shared" si="124"/>
        <v/>
      </c>
      <c r="FU9" s="291" t="str">
        <f t="shared" si="125"/>
        <v/>
      </c>
      <c r="FV9" s="291" t="str">
        <f t="shared" si="126"/>
        <v/>
      </c>
      <c r="FW9" s="291" t="str">
        <f t="shared" si="127"/>
        <v/>
      </c>
      <c r="FX9" s="291" t="str">
        <f t="shared" si="128"/>
        <v/>
      </c>
      <c r="FY9" s="291" t="str">
        <f t="shared" ca="1" si="129"/>
        <v/>
      </c>
      <c r="FZ9" s="291" t="str">
        <f ca="1">IF(AND(I9="",X9="",AC9=""),"",
IF(COUNTIF(エラー22シート!$G$4:$G$53, OFFSET(J9,IF(I9="",0,-I9+1),0)*100+OFFSET(Y9,IF(I9="",0,-I9+1),0)*10+AC9)&gt;0,"22-4",""))</f>
        <v/>
      </c>
      <c r="GA9" s="291" t="str">
        <f t="shared" ca="1" si="130"/>
        <v/>
      </c>
      <c r="GB9" s="291" t="str">
        <f t="shared" ca="1" si="131"/>
        <v/>
      </c>
      <c r="GC9" s="291" t="str">
        <f t="shared" ca="1" si="132"/>
        <v/>
      </c>
      <c r="GD9" s="291" t="str">
        <f t="shared" ca="1" si="133"/>
        <v/>
      </c>
      <c r="GE9" s="291" t="str">
        <f t="shared" ca="1" si="134"/>
        <v/>
      </c>
      <c r="GF9" s="291" t="str">
        <f t="shared" ca="1" si="135"/>
        <v/>
      </c>
      <c r="GG9" s="291" t="str">
        <f t="shared" ca="1" si="136"/>
        <v/>
      </c>
      <c r="GH9" s="291" t="str">
        <f t="shared" ca="1" si="137"/>
        <v/>
      </c>
      <c r="GI9" s="291" t="str">
        <f t="shared" ca="1" si="138"/>
        <v/>
      </c>
      <c r="GJ9" s="291" t="str">
        <f t="shared" ca="1" si="139"/>
        <v/>
      </c>
      <c r="GK9" s="291" t="str">
        <f t="shared" ca="1" si="140"/>
        <v/>
      </c>
      <c r="GL9" s="291" t="str">
        <f t="shared" si="141"/>
        <v/>
      </c>
      <c r="GM9" s="291" t="str">
        <f t="shared" ca="1" si="142"/>
        <v/>
      </c>
      <c r="GN9" s="291" t="str">
        <f t="shared" ca="1" si="143"/>
        <v/>
      </c>
      <c r="GO9" s="291" t="str">
        <f t="shared" ca="1" si="144"/>
        <v/>
      </c>
      <c r="GP9" s="291" t="str">
        <f t="shared" ca="1" si="145"/>
        <v/>
      </c>
      <c r="GQ9" s="291" t="str">
        <f t="shared" ca="1" si="146"/>
        <v/>
      </c>
      <c r="GR9" s="291" t="str">
        <f t="shared" ca="1" si="147"/>
        <v/>
      </c>
      <c r="GS9" s="291" t="str">
        <f t="shared" ca="1" si="148"/>
        <v/>
      </c>
      <c r="GT9" s="291" t="str">
        <f t="shared" ca="1" si="149"/>
        <v/>
      </c>
      <c r="GU9" s="291" t="str">
        <f t="shared" ca="1" si="150"/>
        <v/>
      </c>
      <c r="GV9" s="291" t="str">
        <f t="shared" ca="1" si="151"/>
        <v/>
      </c>
      <c r="GW9" s="291" t="str">
        <f t="shared" ca="1" si="152"/>
        <v/>
      </c>
      <c r="GX9" s="291" t="str">
        <f t="shared" ca="1" si="153"/>
        <v/>
      </c>
      <c r="GY9" s="291" t="str">
        <f t="shared" ca="1" si="154"/>
        <v/>
      </c>
      <c r="GZ9" s="291" t="str">
        <f t="shared" ca="1" si="155"/>
        <v/>
      </c>
      <c r="HA9" s="291" t="str">
        <f t="shared" si="156"/>
        <v/>
      </c>
      <c r="HB9" s="291" t="str">
        <f t="shared" si="157"/>
        <v/>
      </c>
      <c r="HC9" s="291" t="str">
        <f t="shared" si="158"/>
        <v/>
      </c>
      <c r="HD9" s="291" t="str">
        <f t="shared" si="159"/>
        <v/>
      </c>
      <c r="HE9" s="291" t="str">
        <f t="shared" si="160"/>
        <v/>
      </c>
      <c r="HF9" s="291" t="str">
        <f t="shared" si="161"/>
        <v/>
      </c>
      <c r="HG9" s="291" t="str">
        <f t="shared" si="162"/>
        <v/>
      </c>
      <c r="HH9" s="291" t="str">
        <f t="shared" si="163"/>
        <v/>
      </c>
      <c r="HI9" s="291" t="str">
        <f t="shared" si="164"/>
        <v/>
      </c>
      <c r="HJ9" s="291" t="str">
        <f t="shared" si="165"/>
        <v/>
      </c>
      <c r="HK9" s="291" t="str">
        <f t="shared" si="166"/>
        <v/>
      </c>
      <c r="HL9" s="291" t="str">
        <f t="shared" si="167"/>
        <v/>
      </c>
      <c r="HM9" s="291" t="str">
        <f t="shared" si="168"/>
        <v>41-1</v>
      </c>
      <c r="HN9" s="291" t="str">
        <f t="shared" si="169"/>
        <v>35-1</v>
      </c>
    </row>
    <row r="10" spans="1:222">
      <c r="A10" s="332">
        <v>6</v>
      </c>
      <c r="B10" s="332">
        <f>COUNTIF('中間シート (2)'!M:M,行政集計シート※記入不要です!A10)</f>
        <v>0</v>
      </c>
      <c r="C10" s="188" t="str">
        <f>IF(OR(H10&lt;&gt;"",I10&lt;&gt;""),C9,"")</f>
        <v/>
      </c>
      <c r="D10" s="188" t="str">
        <f>IF(OR(H10&lt;&gt;"",I10&lt;&gt;""),D9,"")</f>
        <v/>
      </c>
      <c r="E10" s="188"/>
      <c r="F10" s="188" t="str">
        <f>IF(OR(H10&lt;&gt;"",I10&lt;&gt;""),F9,"")</f>
        <v/>
      </c>
      <c r="G10" s="189"/>
      <c r="H10" s="186" t="str">
        <f>IFERROR(VLOOKUP($A10,'中間シート (2)'!$M$6:$AR$65,H$1,FALSE),"")</f>
        <v/>
      </c>
      <c r="I10" s="186" t="str">
        <f>IFERROR(VLOOKUP($A10,'中間シート (2)'!$M$6:$AR$65,I$1,FALSE),"")</f>
        <v/>
      </c>
      <c r="J10" s="186" t="str">
        <f>IFERROR(VLOOKUP($A10,'中間シート (2)'!$M$6:$AR$65,J$1,FALSE),"")</f>
        <v/>
      </c>
      <c r="K10" s="186" t="str">
        <f>IFERROR(VLOOKUP($A10,'中間シート (2)'!$M$6:$AR$65,K$1,FALSE),"")</f>
        <v/>
      </c>
      <c r="L10" s="186" t="str">
        <f>IFERROR(VLOOKUP($A10,'中間シート (2)'!$M$6:$AR$65,L$1,FALSE),"")</f>
        <v/>
      </c>
      <c r="M10" s="186" t="str">
        <f>IFERROR(VLOOKUP($A10,'中間シート (2)'!$M$6:$AR$65,M$1,FALSE),"")</f>
        <v/>
      </c>
      <c r="N10" s="186" t="str">
        <f>IFERROR(VLOOKUP($A10,'中間シート (2)'!$M$6:$AR$65,N$1,FALSE),"")</f>
        <v/>
      </c>
      <c r="O10" s="186" t="str">
        <f>IFERROR(VLOOKUP($A10,'中間シート (2)'!$M$6:$AR$65,O$1,FALSE),"")</f>
        <v/>
      </c>
      <c r="P10" s="186" t="str">
        <f>IFERROR(VLOOKUP($A10,'中間シート (2)'!$M$6:$AR$65,P$1,FALSE),"")</f>
        <v/>
      </c>
      <c r="Q10" s="186" t="str">
        <f>IFERROR(VLOOKUP($A10,'中間シート (2)'!$M$6:$AR$65,Q$1,FALSE),"")</f>
        <v/>
      </c>
      <c r="R10" s="186" t="str">
        <f>IFERROR(VLOOKUP($A10,'中間シート (2)'!$M$6:$AR$65,R$1,FALSE),"")</f>
        <v/>
      </c>
      <c r="S10" s="186" t="str">
        <f>IFERROR(VLOOKUP($A10,'中間シート (2)'!$M$6:$AR$65,S$1,FALSE),"")</f>
        <v/>
      </c>
      <c r="T10" s="186" t="str">
        <f>IFERROR(VLOOKUP($A10,'中間シート (2)'!$M$6:$AR$65,T$1,FALSE),"")</f>
        <v/>
      </c>
      <c r="U10" s="186" t="str">
        <f>IFERROR(VLOOKUP($A10,'中間シート (2)'!$M$6:$AR$65,U$1,FALSE),"")</f>
        <v/>
      </c>
      <c r="V10" s="186" t="str">
        <f>IFERROR(VLOOKUP($A10,'中間シート (2)'!$M$6:$AR$65,V$1,FALSE),"")</f>
        <v/>
      </c>
      <c r="W10" s="186"/>
      <c r="X10" s="186" t="str">
        <f>IFERROR(VLOOKUP($A10,'中間シート (2)'!$M$6:$AR$65,X$1,FALSE),"")</f>
        <v/>
      </c>
      <c r="Y10" s="186" t="str">
        <f>IFERROR(VLOOKUP($A10,'中間シート (2)'!$M$6:$AR$65,Y$1,FALSE),"")</f>
        <v/>
      </c>
      <c r="Z10" s="186" t="str">
        <f>IFERROR(VLOOKUP($A10,'中間シート (2)'!$M$6:$AR$65,Z$1,FALSE),"")</f>
        <v/>
      </c>
      <c r="AA10" s="186" t="str">
        <f>IFERROR(VLOOKUP($A10,'中間シート (2)'!$M$6:$AR$65,AA$1,FALSE),"")</f>
        <v/>
      </c>
      <c r="AB10" s="186" t="str">
        <f>IFERROR(VLOOKUP($A10,'中間シート (2)'!$M$6:$AR$65,AB$1,FALSE),"")</f>
        <v/>
      </c>
      <c r="AC10" s="186" t="str">
        <f>IFERROR(VLOOKUP($A10,'中間シート (2)'!$M$6:$AR$65,AC$1,FALSE),"")</f>
        <v/>
      </c>
      <c r="AD10" s="186" t="str">
        <f>IFERROR(VLOOKUP($A10,'中間シート (2)'!$M$6:$AR$65,AD$1,FALSE),"")</f>
        <v/>
      </c>
      <c r="AE10" s="186" t="str">
        <f>IFERROR(VLOOKUP($A10,'中間シート (2)'!$M$6:$AR$65,AE$1,FALSE),"")</f>
        <v/>
      </c>
      <c r="AF10" s="186"/>
      <c r="AG10" s="186"/>
      <c r="AH10" s="186"/>
      <c r="AI10" s="194" t="str">
        <f>IFERROR(VLOOKUP($A10,'中間シート (2)'!$M$6:$BC$67,AI$1,FALSE),"")</f>
        <v/>
      </c>
      <c r="AJ10" s="194" t="str">
        <f>IFERROR(VLOOKUP($A10,'中間シート (2)'!$M$6:$BC$67,AJ$1,FALSE),"")</f>
        <v/>
      </c>
      <c r="AK10" s="194" t="str">
        <f>IFERROR(VLOOKUP($A10,'中間シート (2)'!$M$6:$BC$67,AK$1,FALSE),"")</f>
        <v/>
      </c>
      <c r="AL10" s="194" t="str">
        <f>IFERROR(VLOOKUP($A10,'中間シート (2)'!$M$6:$BC$67,AL$1,FALSE),"")</f>
        <v/>
      </c>
      <c r="AM10" s="194" t="str">
        <f>IFERROR(VLOOKUP($A10,'中間シート (2)'!$M$6:$BC$67,AM$1,FALSE),"")</f>
        <v/>
      </c>
      <c r="AN10" s="194" t="str">
        <f>IFERROR(VLOOKUP($A10,'中間シート (2)'!$M$6:$BC$67,AN$1,FALSE),"")</f>
        <v/>
      </c>
      <c r="AO10" s="194" t="str">
        <f>IFERROR(VLOOKUP($A10,'中間シート (2)'!$M$6:$BC$67,AO$1,FALSE),"")</f>
        <v/>
      </c>
      <c r="AP10" s="194" t="str">
        <f>IFERROR(VLOOKUP($A10,'中間シート (2)'!$M$6:$BC$67,AP$1,FALSE),"")</f>
        <v/>
      </c>
      <c r="AS10" s="187"/>
      <c r="AT10" s="187"/>
      <c r="AU10" s="187"/>
      <c r="AV10" s="290">
        <f t="shared" si="170"/>
        <v>1</v>
      </c>
      <c r="AW10" s="290">
        <f t="shared" si="171"/>
        <v>1</v>
      </c>
      <c r="AX10" s="290">
        <f t="shared" si="172"/>
        <v>1</v>
      </c>
      <c r="AY10" s="290">
        <f t="shared" si="173"/>
        <v>6</v>
      </c>
      <c r="AZ10" s="290">
        <f t="shared" si="174"/>
        <v>6</v>
      </c>
      <c r="BA10" s="290">
        <f t="shared" si="175"/>
        <v>61</v>
      </c>
      <c r="BB10" s="290">
        <f t="shared" si="8"/>
        <v>0</v>
      </c>
      <c r="BC10" s="290">
        <f t="shared" si="9"/>
        <v>0</v>
      </c>
      <c r="BD10" s="290">
        <f t="shared" si="176"/>
        <v>0</v>
      </c>
      <c r="BE10" s="290"/>
      <c r="BF10" s="290">
        <v>6</v>
      </c>
      <c r="BG10" s="290">
        <f t="shared" si="11"/>
        <v>0</v>
      </c>
      <c r="BH10" s="290">
        <f t="shared" si="12"/>
        <v>0</v>
      </c>
      <c r="BI10" s="290"/>
      <c r="BJ10" s="291" t="str">
        <f t="shared" si="13"/>
        <v>2-1</v>
      </c>
      <c r="BK10" s="291" t="str">
        <f t="shared" si="14"/>
        <v/>
      </c>
      <c r="BL10" s="291" t="str">
        <f t="shared" si="15"/>
        <v/>
      </c>
      <c r="BM10" s="291" t="str">
        <f t="shared" si="16"/>
        <v/>
      </c>
      <c r="BN10" s="291" t="str">
        <f t="shared" ca="1" si="17"/>
        <v/>
      </c>
      <c r="BO10" s="291" t="str">
        <f t="shared" ca="1" si="18"/>
        <v/>
      </c>
      <c r="BP10" s="291" t="str">
        <f t="shared" si="19"/>
        <v/>
      </c>
      <c r="BQ10" s="291" t="str">
        <f t="shared" ca="1" si="20"/>
        <v/>
      </c>
      <c r="BR10" s="291" t="str">
        <f t="shared" si="21"/>
        <v/>
      </c>
      <c r="BS10" s="291" t="str">
        <f t="shared" si="22"/>
        <v/>
      </c>
      <c r="BT10" s="291" t="str">
        <f t="shared" si="23"/>
        <v/>
      </c>
      <c r="BU10" s="291" t="str">
        <f t="shared" si="24"/>
        <v/>
      </c>
      <c r="BV10" s="291" t="str">
        <f t="shared" ca="1" si="25"/>
        <v/>
      </c>
      <c r="BW10" s="291" t="str">
        <f t="shared" si="26"/>
        <v/>
      </c>
      <c r="BX10" s="291" t="str">
        <f t="shared" ca="1" si="27"/>
        <v/>
      </c>
      <c r="BY10" s="291" t="str">
        <f t="shared" si="28"/>
        <v/>
      </c>
      <c r="BZ10" s="291" t="str">
        <f t="shared" si="29"/>
        <v/>
      </c>
      <c r="CA10" s="291" t="str">
        <f t="shared" si="30"/>
        <v>5-4</v>
      </c>
      <c r="CB10" s="291" t="str">
        <f t="shared" si="31"/>
        <v/>
      </c>
      <c r="CC10" s="291" t="str">
        <f t="shared" si="32"/>
        <v/>
      </c>
      <c r="CD10" s="291" t="str">
        <f t="shared" si="33"/>
        <v/>
      </c>
      <c r="CE10" s="291" t="str">
        <f t="shared" si="34"/>
        <v/>
      </c>
      <c r="CF10" s="291" t="str">
        <f t="shared" si="35"/>
        <v/>
      </c>
      <c r="CG10" s="291" t="str">
        <f t="shared" si="36"/>
        <v>7-3</v>
      </c>
      <c r="CH10" s="291" t="str">
        <f t="shared" si="37"/>
        <v/>
      </c>
      <c r="CI10" s="291" t="str">
        <f t="shared" si="38"/>
        <v/>
      </c>
      <c r="CJ10" s="291" t="str">
        <f t="shared" si="39"/>
        <v>8-3</v>
      </c>
      <c r="CK10" s="291" t="str">
        <f t="shared" si="40"/>
        <v>8-4</v>
      </c>
      <c r="CL10" s="291" t="str">
        <f t="shared" si="41"/>
        <v/>
      </c>
      <c r="CM10" s="291" t="str">
        <f t="shared" si="42"/>
        <v>9-1-3</v>
      </c>
      <c r="CN10" s="291" t="str">
        <f>IF(AND(I10&gt;=2, I10&lt;=4, N10=""), "",
IF(AND(N10&lt;&gt;"",IFERROR(MATCH(VALUE(N10),'主要用途（大分類）'!$A$5:$A$38,0),0)=0),"9-1-4",""))</f>
        <v/>
      </c>
      <c r="CO10" s="291" t="str">
        <f t="shared" si="43"/>
        <v/>
      </c>
      <c r="CP10" s="291" t="str">
        <f t="shared" si="44"/>
        <v>9-2-2</v>
      </c>
      <c r="CQ10" s="291" t="str">
        <f>IF(AND(I10&gt;=2, I10&lt;=4, O10=""), "",
IF(OR(AND(O10&lt;&gt;"",IFERROR(MATCH(VALUE(O10),建築物の用途区分!$C$5:$C$76,0),0)=0),AND(AI10&lt;&gt;"",IFERROR(MATCH(VALUE(AI10),建築物の用途区分!$C$5:$C$76,0),0)=0),AND(AK10&lt;&gt;"",IFERROR(MATCH(VALUE(AK10),建築物の用途区分!$C$5:$C$76,0),0)=0),AND(AM10&lt;&gt;"",IFERROR(MATCH(VALUE(AM10),建築物の用途区分!$C$5:$C$76,0),0)=0)),"9-2-3",""))</f>
        <v/>
      </c>
      <c r="CR10" s="291" t="str">
        <f>IF(AND(I10&gt;=2, I10&lt;=4, O10=""), "",IF(M10=1,IF(VLOOKUP(VALUE(O10),'用途の分類（用途区分）対応表'!$B$7:$S$78,IF(VALUE(N10)=1,2,IF(VALUE(N10)=2,3,IF(AND(N10&gt;=10,N10&lt;=24),N10-6,N10-26))),FALSE)="×","9-2-4",""),""))</f>
        <v/>
      </c>
      <c r="CS10" s="291" t="str">
        <f t="shared" si="45"/>
        <v/>
      </c>
      <c r="CT10" s="291" t="str">
        <f t="shared" si="46"/>
        <v/>
      </c>
      <c r="CU10" s="291" t="str">
        <f t="shared" si="47"/>
        <v/>
      </c>
      <c r="CV10" s="291" t="str">
        <f t="shared" si="48"/>
        <v/>
      </c>
      <c r="CW10" s="291" t="str">
        <f t="shared" si="49"/>
        <v/>
      </c>
      <c r="CX10" s="291" t="str">
        <f t="shared" si="50"/>
        <v/>
      </c>
      <c r="CY10" s="291" t="str">
        <f t="shared" si="51"/>
        <v/>
      </c>
      <c r="CZ10" s="291" t="str">
        <f t="shared" si="52"/>
        <v>11-3</v>
      </c>
      <c r="DA10" s="291" t="str">
        <f t="shared" si="53"/>
        <v/>
      </c>
      <c r="DB10" s="291" t="str">
        <f t="shared" si="54"/>
        <v/>
      </c>
      <c r="DC10" s="291" t="str">
        <f t="shared" si="55"/>
        <v/>
      </c>
      <c r="DD10" s="291" t="str">
        <f t="shared" si="56"/>
        <v>12-3</v>
      </c>
      <c r="DE10" s="291" t="str">
        <f t="shared" si="57"/>
        <v/>
      </c>
      <c r="DF10" s="291" t="str">
        <f t="shared" si="58"/>
        <v/>
      </c>
      <c r="DG10" s="291" t="str">
        <f t="shared" si="59"/>
        <v/>
      </c>
      <c r="DH10" s="291" t="str">
        <f t="shared" si="60"/>
        <v>13-3</v>
      </c>
      <c r="DI10" s="291" t="str">
        <f t="shared" si="61"/>
        <v/>
      </c>
      <c r="DJ10" s="291" t="str">
        <f t="shared" si="62"/>
        <v/>
      </c>
      <c r="DK10" s="291" t="str">
        <f t="shared" si="63"/>
        <v>13-8</v>
      </c>
      <c r="DL10" s="291" t="str">
        <f t="shared" si="64"/>
        <v/>
      </c>
      <c r="DM10" s="291" t="str">
        <f t="shared" si="65"/>
        <v/>
      </c>
      <c r="DN10" s="291" t="str">
        <f t="shared" si="66"/>
        <v/>
      </c>
      <c r="DO10" s="291" t="str">
        <f t="shared" si="67"/>
        <v>14-2</v>
      </c>
      <c r="DP10" s="291" t="str">
        <f t="shared" si="68"/>
        <v/>
      </c>
      <c r="DQ10" s="291" t="str">
        <f t="shared" si="69"/>
        <v/>
      </c>
      <c r="DR10" s="291" t="str">
        <f t="shared" si="70"/>
        <v/>
      </c>
      <c r="DS10" s="291" t="str">
        <f t="shared" si="71"/>
        <v/>
      </c>
      <c r="DT10" s="291" t="str">
        <f t="shared" si="72"/>
        <v/>
      </c>
      <c r="DU10" s="291" t="str">
        <f t="shared" si="73"/>
        <v/>
      </c>
      <c r="DV10" s="291" t="str">
        <f t="shared" si="74"/>
        <v/>
      </c>
      <c r="DW10" s="291" t="str">
        <f t="shared" si="75"/>
        <v/>
      </c>
      <c r="DX10" s="291" t="str">
        <f t="shared" si="76"/>
        <v/>
      </c>
      <c r="DY10" s="291" t="str">
        <f t="shared" si="77"/>
        <v/>
      </c>
      <c r="DZ10" s="291" t="str">
        <f t="shared" si="78"/>
        <v/>
      </c>
      <c r="EA10" s="291" t="str">
        <f t="shared" si="79"/>
        <v/>
      </c>
      <c r="EB10" s="291" t="str">
        <f t="shared" si="80"/>
        <v/>
      </c>
      <c r="EC10" s="291" t="str">
        <f t="shared" si="81"/>
        <v/>
      </c>
      <c r="ED10" s="291" t="str">
        <f t="shared" si="82"/>
        <v/>
      </c>
      <c r="EE10" s="291" t="str">
        <f t="shared" si="83"/>
        <v/>
      </c>
      <c r="EF10" s="291" t="str">
        <f t="shared" si="84"/>
        <v/>
      </c>
      <c r="EG10" s="291" t="str">
        <f t="shared" si="85"/>
        <v/>
      </c>
      <c r="EH10" s="291" t="str">
        <f t="shared" si="86"/>
        <v/>
      </c>
      <c r="EI10" s="291" t="str">
        <f t="shared" si="87"/>
        <v/>
      </c>
      <c r="EJ10" s="291" t="str">
        <f t="shared" si="88"/>
        <v/>
      </c>
      <c r="EK10" s="291" t="str">
        <f t="shared" si="89"/>
        <v/>
      </c>
      <c r="EL10" s="291" t="str">
        <f t="shared" si="90"/>
        <v/>
      </c>
      <c r="EM10" s="291" t="str">
        <f t="shared" si="91"/>
        <v/>
      </c>
      <c r="EN10" s="291" t="str">
        <f t="shared" si="92"/>
        <v/>
      </c>
      <c r="EO10" s="291" t="str">
        <f t="shared" si="93"/>
        <v/>
      </c>
      <c r="EP10" s="291" t="str">
        <f t="shared" si="94"/>
        <v/>
      </c>
      <c r="EQ10" s="291" t="str">
        <f t="shared" si="95"/>
        <v/>
      </c>
      <c r="ER10" s="291" t="str">
        <f t="shared" si="96"/>
        <v/>
      </c>
      <c r="ES10" s="291" t="str">
        <f t="shared" si="97"/>
        <v/>
      </c>
      <c r="ET10" s="291" t="str">
        <f t="shared" si="98"/>
        <v/>
      </c>
      <c r="EU10" s="291" t="str">
        <f t="shared" si="99"/>
        <v/>
      </c>
      <c r="EV10" s="291" t="str">
        <f t="shared" si="100"/>
        <v/>
      </c>
      <c r="EW10" s="291" t="str">
        <f t="shared" si="101"/>
        <v/>
      </c>
      <c r="EX10" s="291" t="str">
        <f t="shared" si="102"/>
        <v/>
      </c>
      <c r="EY10" s="291" t="str">
        <f t="shared" si="103"/>
        <v/>
      </c>
      <c r="EZ10" s="291" t="str">
        <f t="shared" si="104"/>
        <v/>
      </c>
      <c r="FA10" s="291" t="str">
        <f t="shared" si="105"/>
        <v/>
      </c>
      <c r="FB10" s="291" t="str">
        <f t="shared" si="106"/>
        <v/>
      </c>
      <c r="FC10" s="291" t="str">
        <f t="shared" si="107"/>
        <v/>
      </c>
      <c r="FD10" s="291" t="str">
        <f t="shared" si="108"/>
        <v/>
      </c>
      <c r="FE10" s="291" t="str">
        <f t="shared" si="109"/>
        <v/>
      </c>
      <c r="FF10" s="291" t="str">
        <f t="shared" si="110"/>
        <v/>
      </c>
      <c r="FG10" s="291" t="str">
        <f t="shared" si="111"/>
        <v/>
      </c>
      <c r="FH10" s="291" t="str">
        <f t="shared" si="112"/>
        <v/>
      </c>
      <c r="FI10" s="291" t="str">
        <f t="shared" si="113"/>
        <v/>
      </c>
      <c r="FJ10" s="291" t="str">
        <f t="shared" ca="1" si="114"/>
        <v/>
      </c>
      <c r="FK10" s="291" t="str">
        <f t="shared" ca="1" si="115"/>
        <v/>
      </c>
      <c r="FL10" s="291" t="str">
        <f t="shared" si="116"/>
        <v/>
      </c>
      <c r="FM10" s="291" t="str">
        <f t="shared" si="117"/>
        <v/>
      </c>
      <c r="FN10" s="291" t="str">
        <f t="shared" si="118"/>
        <v/>
      </c>
      <c r="FO10" s="291" t="str">
        <f t="shared" si="119"/>
        <v/>
      </c>
      <c r="FP10" s="291" t="str">
        <f t="shared" si="120"/>
        <v/>
      </c>
      <c r="FQ10" s="291" t="str">
        <f t="shared" si="121"/>
        <v/>
      </c>
      <c r="FR10" s="291" t="str">
        <f t="shared" si="122"/>
        <v/>
      </c>
      <c r="FS10" s="291" t="str">
        <f t="shared" si="123"/>
        <v/>
      </c>
      <c r="FT10" s="291" t="str">
        <f t="shared" si="124"/>
        <v/>
      </c>
      <c r="FU10" s="291" t="str">
        <f t="shared" si="125"/>
        <v/>
      </c>
      <c r="FV10" s="291" t="str">
        <f t="shared" si="126"/>
        <v/>
      </c>
      <c r="FW10" s="291" t="str">
        <f t="shared" si="127"/>
        <v/>
      </c>
      <c r="FX10" s="291" t="str">
        <f t="shared" si="128"/>
        <v/>
      </c>
      <c r="FY10" s="291" t="str">
        <f t="shared" ca="1" si="129"/>
        <v/>
      </c>
      <c r="FZ10" s="291" t="str">
        <f ca="1">IF(AND(I10="",X10="",AC10=""),"",
IF(COUNTIF(エラー22シート!$G$4:$G$53, OFFSET(J10,IF(I10="",0,-I10+1),0)*100+OFFSET(Y10,IF(I10="",0,-I10+1),0)*10+AC10)&gt;0,"22-4",""))</f>
        <v/>
      </c>
      <c r="GA10" s="291" t="str">
        <f t="shared" ca="1" si="130"/>
        <v/>
      </c>
      <c r="GB10" s="291" t="str">
        <f t="shared" ca="1" si="131"/>
        <v/>
      </c>
      <c r="GC10" s="291" t="str">
        <f t="shared" ca="1" si="132"/>
        <v/>
      </c>
      <c r="GD10" s="291" t="str">
        <f t="shared" ca="1" si="133"/>
        <v/>
      </c>
      <c r="GE10" s="291" t="str">
        <f t="shared" ca="1" si="134"/>
        <v/>
      </c>
      <c r="GF10" s="291" t="str">
        <f t="shared" ca="1" si="135"/>
        <v/>
      </c>
      <c r="GG10" s="291" t="str">
        <f t="shared" ca="1" si="136"/>
        <v/>
      </c>
      <c r="GH10" s="291" t="str">
        <f t="shared" ca="1" si="137"/>
        <v/>
      </c>
      <c r="GI10" s="291" t="str">
        <f t="shared" ca="1" si="138"/>
        <v/>
      </c>
      <c r="GJ10" s="291" t="str">
        <f t="shared" ca="1" si="139"/>
        <v/>
      </c>
      <c r="GK10" s="291" t="str">
        <f t="shared" ca="1" si="140"/>
        <v/>
      </c>
      <c r="GL10" s="291" t="str">
        <f t="shared" si="141"/>
        <v/>
      </c>
      <c r="GM10" s="291" t="str">
        <f t="shared" ca="1" si="142"/>
        <v/>
      </c>
      <c r="GN10" s="291" t="str">
        <f t="shared" ca="1" si="143"/>
        <v/>
      </c>
      <c r="GO10" s="291" t="str">
        <f t="shared" ca="1" si="144"/>
        <v/>
      </c>
      <c r="GP10" s="291" t="str">
        <f t="shared" ca="1" si="145"/>
        <v/>
      </c>
      <c r="GQ10" s="291" t="str">
        <f t="shared" ca="1" si="146"/>
        <v/>
      </c>
      <c r="GR10" s="291" t="str">
        <f t="shared" ca="1" si="147"/>
        <v/>
      </c>
      <c r="GS10" s="291" t="str">
        <f t="shared" ca="1" si="148"/>
        <v/>
      </c>
      <c r="GT10" s="291" t="str">
        <f t="shared" ca="1" si="149"/>
        <v/>
      </c>
      <c r="GU10" s="291" t="str">
        <f t="shared" ca="1" si="150"/>
        <v/>
      </c>
      <c r="GV10" s="291" t="str">
        <f t="shared" ca="1" si="151"/>
        <v/>
      </c>
      <c r="GW10" s="291" t="str">
        <f t="shared" ca="1" si="152"/>
        <v/>
      </c>
      <c r="GX10" s="291" t="str">
        <f t="shared" ca="1" si="153"/>
        <v/>
      </c>
      <c r="GY10" s="291" t="str">
        <f t="shared" ca="1" si="154"/>
        <v/>
      </c>
      <c r="GZ10" s="291" t="str">
        <f t="shared" ca="1" si="155"/>
        <v/>
      </c>
      <c r="HA10" s="291" t="str">
        <f t="shared" si="156"/>
        <v/>
      </c>
      <c r="HB10" s="291" t="str">
        <f t="shared" si="157"/>
        <v/>
      </c>
      <c r="HC10" s="291" t="str">
        <f t="shared" si="158"/>
        <v/>
      </c>
      <c r="HD10" s="291" t="str">
        <f t="shared" si="159"/>
        <v/>
      </c>
      <c r="HE10" s="291" t="str">
        <f t="shared" si="160"/>
        <v/>
      </c>
      <c r="HF10" s="291" t="str">
        <f t="shared" si="161"/>
        <v/>
      </c>
      <c r="HG10" s="291" t="str">
        <f t="shared" si="162"/>
        <v/>
      </c>
      <c r="HH10" s="291" t="str">
        <f t="shared" si="163"/>
        <v/>
      </c>
      <c r="HI10" s="291" t="str">
        <f t="shared" si="164"/>
        <v/>
      </c>
      <c r="HJ10" s="291" t="str">
        <f t="shared" si="165"/>
        <v/>
      </c>
      <c r="HK10" s="291" t="str">
        <f t="shared" si="166"/>
        <v/>
      </c>
      <c r="HL10" s="291" t="str">
        <f t="shared" si="167"/>
        <v/>
      </c>
      <c r="HM10" s="291" t="str">
        <f t="shared" si="168"/>
        <v>41-1</v>
      </c>
      <c r="HN10" s="291" t="str">
        <f t="shared" si="169"/>
        <v>35-1</v>
      </c>
    </row>
    <row r="11" spans="1:222">
      <c r="A11" s="332">
        <v>7</v>
      </c>
      <c r="B11" s="332">
        <f>COUNTIF('中間シート (2)'!M:M,行政集計シート※記入不要です!A11)</f>
        <v>0</v>
      </c>
      <c r="C11" s="188" t="str">
        <f t="shared" ref="C11:C39" si="177">IF(OR(H11&lt;&gt;"",I11&lt;&gt;""),C10,"")</f>
        <v/>
      </c>
      <c r="D11" s="188" t="str">
        <f t="shared" ref="D11:D39" si="178">IF(OR(H11&lt;&gt;"",I11&lt;&gt;""),D10,"")</f>
        <v/>
      </c>
      <c r="E11" s="188"/>
      <c r="F11" s="188" t="str">
        <f t="shared" ref="F11:F64" si="179">IF(OR(H11&lt;&gt;"",I11&lt;&gt;""),F10,"")</f>
        <v/>
      </c>
      <c r="G11" s="189"/>
      <c r="H11" s="186" t="str">
        <f>IFERROR(VLOOKUP($A11,'中間シート (2)'!$M$6:$AR$65,H$1,FALSE),"")</f>
        <v/>
      </c>
      <c r="I11" s="186" t="str">
        <f>IFERROR(VLOOKUP($A11,'中間シート (2)'!$M$6:$AR$65,I$1,FALSE),"")</f>
        <v/>
      </c>
      <c r="J11" s="186" t="str">
        <f>IFERROR(VLOOKUP($A11,'中間シート (2)'!$M$6:$AR$65,J$1,FALSE),"")</f>
        <v/>
      </c>
      <c r="K11" s="186" t="str">
        <f>IFERROR(VLOOKUP($A11,'中間シート (2)'!$M$6:$AR$65,K$1,FALSE),"")</f>
        <v/>
      </c>
      <c r="L11" s="186" t="str">
        <f>IFERROR(VLOOKUP($A11,'中間シート (2)'!$M$6:$AR$65,L$1,FALSE),"")</f>
        <v/>
      </c>
      <c r="M11" s="186" t="str">
        <f>IFERROR(VLOOKUP($A11,'中間シート (2)'!$M$6:$AR$65,M$1,FALSE),"")</f>
        <v/>
      </c>
      <c r="N11" s="186" t="str">
        <f>IFERROR(VLOOKUP($A11,'中間シート (2)'!$M$6:$AR$65,N$1,FALSE),"")</f>
        <v/>
      </c>
      <c r="O11" s="186" t="str">
        <f>IFERROR(VLOOKUP($A11,'中間シート (2)'!$M$6:$AR$65,O$1,FALSE),"")</f>
        <v/>
      </c>
      <c r="P11" s="186" t="str">
        <f>IFERROR(VLOOKUP($A11,'中間シート (2)'!$M$6:$AR$65,P$1,FALSE),"")</f>
        <v/>
      </c>
      <c r="Q11" s="186" t="str">
        <f>IFERROR(VLOOKUP($A11,'中間シート (2)'!$M$6:$AR$65,Q$1,FALSE),"")</f>
        <v/>
      </c>
      <c r="R11" s="186" t="str">
        <f>IFERROR(VLOOKUP($A11,'中間シート (2)'!$M$6:$AR$65,R$1,FALSE),"")</f>
        <v/>
      </c>
      <c r="S11" s="186" t="str">
        <f>IFERROR(VLOOKUP($A11,'中間シート (2)'!$M$6:$AR$65,S$1,FALSE),"")</f>
        <v/>
      </c>
      <c r="T11" s="186" t="str">
        <f>IFERROR(VLOOKUP($A11,'中間シート (2)'!$M$6:$AR$65,T$1,FALSE),"")</f>
        <v/>
      </c>
      <c r="U11" s="186" t="str">
        <f>IFERROR(VLOOKUP($A11,'中間シート (2)'!$M$6:$AR$65,U$1,FALSE),"")</f>
        <v/>
      </c>
      <c r="V11" s="186" t="str">
        <f>IFERROR(VLOOKUP($A11,'中間シート (2)'!$M$6:$AR$65,V$1,FALSE),"")</f>
        <v/>
      </c>
      <c r="W11" s="186"/>
      <c r="X11" s="186" t="str">
        <f>IFERROR(VLOOKUP($A11,'中間シート (2)'!$M$6:$AR$65,X$1,FALSE),"")</f>
        <v/>
      </c>
      <c r="Y11" s="186" t="str">
        <f>IFERROR(VLOOKUP($A11,'中間シート (2)'!$M$6:$AR$65,Y$1,FALSE),"")</f>
        <v/>
      </c>
      <c r="Z11" s="186" t="str">
        <f>IFERROR(VLOOKUP($A11,'中間シート (2)'!$M$6:$AR$65,Z$1,FALSE),"")</f>
        <v/>
      </c>
      <c r="AA11" s="186" t="str">
        <f>IFERROR(VLOOKUP($A11,'中間シート (2)'!$M$6:$AR$65,AA$1,FALSE),"")</f>
        <v/>
      </c>
      <c r="AB11" s="186" t="str">
        <f>IFERROR(VLOOKUP($A11,'中間シート (2)'!$M$6:$AR$65,AB$1,FALSE),"")</f>
        <v/>
      </c>
      <c r="AC11" s="186" t="str">
        <f>IFERROR(VLOOKUP($A11,'中間シート (2)'!$M$6:$AR$65,AC$1,FALSE),"")</f>
        <v/>
      </c>
      <c r="AD11" s="186" t="str">
        <f>IFERROR(VLOOKUP($A11,'中間シート (2)'!$M$6:$AR$65,AD$1,FALSE),"")</f>
        <v/>
      </c>
      <c r="AE11" s="186" t="str">
        <f>IFERROR(VLOOKUP($A11,'中間シート (2)'!$M$6:$AR$65,AE$1,FALSE),"")</f>
        <v/>
      </c>
      <c r="AF11" s="186"/>
      <c r="AG11" s="186"/>
      <c r="AH11" s="186"/>
      <c r="AI11" s="194" t="str">
        <f>IFERROR(VLOOKUP($A11,'中間シート (2)'!$M$6:$BC$67,AI$1,FALSE),"")</f>
        <v/>
      </c>
      <c r="AJ11" s="194" t="str">
        <f>IFERROR(VLOOKUP($A11,'中間シート (2)'!$M$6:$BC$67,AJ$1,FALSE),"")</f>
        <v/>
      </c>
      <c r="AK11" s="194" t="str">
        <f>IFERROR(VLOOKUP($A11,'中間シート (2)'!$M$6:$BC$67,AK$1,FALSE),"")</f>
        <v/>
      </c>
      <c r="AL11" s="194" t="str">
        <f>IFERROR(VLOOKUP($A11,'中間シート (2)'!$M$6:$BC$67,AL$1,FALSE),"")</f>
        <v/>
      </c>
      <c r="AM11" s="194" t="str">
        <f>IFERROR(VLOOKUP($A11,'中間シート (2)'!$M$6:$BC$67,AM$1,FALSE),"")</f>
        <v/>
      </c>
      <c r="AN11" s="194" t="str">
        <f>IFERROR(VLOOKUP($A11,'中間シート (2)'!$M$6:$BC$67,AN$1,FALSE),"")</f>
        <v/>
      </c>
      <c r="AO11" s="194" t="str">
        <f>IFERROR(VLOOKUP($A11,'中間シート (2)'!$M$6:$BC$67,AO$1,FALSE),"")</f>
        <v/>
      </c>
      <c r="AP11" s="194" t="str">
        <f>IFERROR(VLOOKUP($A11,'中間シート (2)'!$M$6:$BC$67,AP$1,FALSE),"")</f>
        <v/>
      </c>
      <c r="AS11" s="187"/>
      <c r="AT11" s="187"/>
      <c r="AU11" s="187"/>
      <c r="AV11" s="290">
        <f t="shared" si="170"/>
        <v>1</v>
      </c>
      <c r="AW11" s="290">
        <f t="shared" si="171"/>
        <v>1</v>
      </c>
      <c r="AX11" s="290">
        <f t="shared" si="172"/>
        <v>1</v>
      </c>
      <c r="AY11" s="290">
        <f t="shared" si="173"/>
        <v>7</v>
      </c>
      <c r="AZ11" s="290">
        <f t="shared" si="174"/>
        <v>7</v>
      </c>
      <c r="BA11" s="290">
        <f t="shared" si="175"/>
        <v>71</v>
      </c>
      <c r="BB11" s="290">
        <f t="shared" si="8"/>
        <v>0</v>
      </c>
      <c r="BC11" s="290">
        <f t="shared" si="9"/>
        <v>0</v>
      </c>
      <c r="BD11" s="290">
        <f t="shared" si="176"/>
        <v>0</v>
      </c>
      <c r="BE11" s="290"/>
      <c r="BF11" s="290">
        <v>7</v>
      </c>
      <c r="BG11" s="290">
        <f t="shared" si="11"/>
        <v>0</v>
      </c>
      <c r="BH11" s="290">
        <f t="shared" si="12"/>
        <v>0</v>
      </c>
      <c r="BI11" s="290"/>
      <c r="BJ11" s="291" t="str">
        <f t="shared" si="13"/>
        <v>2-1</v>
      </c>
      <c r="BK11" s="291" t="str">
        <f t="shared" si="14"/>
        <v/>
      </c>
      <c r="BL11" s="291" t="str">
        <f t="shared" si="15"/>
        <v/>
      </c>
      <c r="BM11" s="291" t="str">
        <f t="shared" si="16"/>
        <v/>
      </c>
      <c r="BN11" s="291" t="str">
        <f t="shared" ca="1" si="17"/>
        <v/>
      </c>
      <c r="BO11" s="291" t="str">
        <f t="shared" ca="1" si="18"/>
        <v/>
      </c>
      <c r="BP11" s="291" t="str">
        <f t="shared" si="19"/>
        <v/>
      </c>
      <c r="BQ11" s="291" t="str">
        <f t="shared" ca="1" si="20"/>
        <v/>
      </c>
      <c r="BR11" s="291" t="str">
        <f t="shared" si="21"/>
        <v/>
      </c>
      <c r="BS11" s="291" t="str">
        <f t="shared" si="22"/>
        <v/>
      </c>
      <c r="BT11" s="291" t="str">
        <f t="shared" si="23"/>
        <v/>
      </c>
      <c r="BU11" s="291" t="str">
        <f t="shared" si="24"/>
        <v/>
      </c>
      <c r="BV11" s="291" t="str">
        <f t="shared" ca="1" si="25"/>
        <v/>
      </c>
      <c r="BW11" s="291" t="str">
        <f t="shared" si="26"/>
        <v/>
      </c>
      <c r="BX11" s="291" t="str">
        <f t="shared" ca="1" si="27"/>
        <v/>
      </c>
      <c r="BY11" s="291" t="str">
        <f t="shared" si="28"/>
        <v/>
      </c>
      <c r="BZ11" s="291" t="str">
        <f t="shared" si="29"/>
        <v/>
      </c>
      <c r="CA11" s="291" t="str">
        <f t="shared" si="30"/>
        <v>5-4</v>
      </c>
      <c r="CB11" s="291" t="str">
        <f t="shared" si="31"/>
        <v/>
      </c>
      <c r="CC11" s="291" t="str">
        <f t="shared" si="32"/>
        <v/>
      </c>
      <c r="CD11" s="291" t="str">
        <f t="shared" si="33"/>
        <v/>
      </c>
      <c r="CE11" s="291" t="str">
        <f t="shared" si="34"/>
        <v/>
      </c>
      <c r="CF11" s="291" t="str">
        <f t="shared" si="35"/>
        <v/>
      </c>
      <c r="CG11" s="291" t="str">
        <f t="shared" si="36"/>
        <v>7-3</v>
      </c>
      <c r="CH11" s="291" t="str">
        <f t="shared" si="37"/>
        <v/>
      </c>
      <c r="CI11" s="291" t="str">
        <f t="shared" si="38"/>
        <v/>
      </c>
      <c r="CJ11" s="291" t="str">
        <f t="shared" si="39"/>
        <v>8-3</v>
      </c>
      <c r="CK11" s="291" t="str">
        <f t="shared" si="40"/>
        <v>8-4</v>
      </c>
      <c r="CL11" s="291" t="str">
        <f t="shared" si="41"/>
        <v/>
      </c>
      <c r="CM11" s="291" t="str">
        <f t="shared" si="42"/>
        <v>9-1-3</v>
      </c>
      <c r="CN11" s="291" t="str">
        <f>IF(AND(I11&gt;=2, I11&lt;=4, N11=""), "",
IF(AND(N11&lt;&gt;"",IFERROR(MATCH(VALUE(N11),'主要用途（大分類）'!$A$5:$A$38,0),0)=0),"9-1-4",""))</f>
        <v/>
      </c>
      <c r="CO11" s="291" t="str">
        <f t="shared" si="43"/>
        <v/>
      </c>
      <c r="CP11" s="291" t="str">
        <f t="shared" si="44"/>
        <v>9-2-2</v>
      </c>
      <c r="CQ11" s="291" t="str">
        <f>IF(AND(I11&gt;=2, I11&lt;=4, O11=""), "",
IF(OR(AND(O11&lt;&gt;"",IFERROR(MATCH(VALUE(O11),建築物の用途区分!$C$5:$C$76,0),0)=0),AND(AI11&lt;&gt;"",IFERROR(MATCH(VALUE(AI11),建築物の用途区分!$C$5:$C$76,0),0)=0),AND(AK11&lt;&gt;"",IFERROR(MATCH(VALUE(AK11),建築物の用途区分!$C$5:$C$76,0),0)=0),AND(AM11&lt;&gt;"",IFERROR(MATCH(VALUE(AM11),建築物の用途区分!$C$5:$C$76,0),0)=0)),"9-2-3",""))</f>
        <v/>
      </c>
      <c r="CR11" s="291" t="str">
        <f>IF(AND(I11&gt;=2, I11&lt;=4, O11=""), "",IF(M11=1,IF(VLOOKUP(VALUE(O11),'用途の分類（用途区分）対応表'!$B$7:$S$78,IF(VALUE(N11)=1,2,IF(VALUE(N11)=2,3,IF(AND(N11&gt;=10,N11&lt;=24),N11-6,N11-26))),FALSE)="×","9-2-4",""),""))</f>
        <v/>
      </c>
      <c r="CS11" s="291" t="str">
        <f t="shared" si="45"/>
        <v/>
      </c>
      <c r="CT11" s="291" t="str">
        <f t="shared" si="46"/>
        <v/>
      </c>
      <c r="CU11" s="291" t="str">
        <f t="shared" si="47"/>
        <v/>
      </c>
      <c r="CV11" s="291" t="str">
        <f t="shared" si="48"/>
        <v/>
      </c>
      <c r="CW11" s="291" t="str">
        <f t="shared" si="49"/>
        <v/>
      </c>
      <c r="CX11" s="291" t="str">
        <f t="shared" si="50"/>
        <v/>
      </c>
      <c r="CY11" s="291" t="str">
        <f t="shared" si="51"/>
        <v/>
      </c>
      <c r="CZ11" s="291" t="str">
        <f t="shared" si="52"/>
        <v>11-3</v>
      </c>
      <c r="DA11" s="291" t="str">
        <f t="shared" si="53"/>
        <v/>
      </c>
      <c r="DB11" s="291" t="str">
        <f t="shared" si="54"/>
        <v/>
      </c>
      <c r="DC11" s="291" t="str">
        <f t="shared" si="55"/>
        <v/>
      </c>
      <c r="DD11" s="291" t="str">
        <f t="shared" si="56"/>
        <v>12-3</v>
      </c>
      <c r="DE11" s="291" t="str">
        <f t="shared" si="57"/>
        <v/>
      </c>
      <c r="DF11" s="291" t="str">
        <f t="shared" si="58"/>
        <v/>
      </c>
      <c r="DG11" s="291" t="str">
        <f t="shared" si="59"/>
        <v/>
      </c>
      <c r="DH11" s="291" t="str">
        <f t="shared" si="60"/>
        <v>13-3</v>
      </c>
      <c r="DI11" s="291" t="str">
        <f t="shared" si="61"/>
        <v/>
      </c>
      <c r="DJ11" s="291" t="str">
        <f t="shared" si="62"/>
        <v/>
      </c>
      <c r="DK11" s="291" t="str">
        <f t="shared" si="63"/>
        <v>13-8</v>
      </c>
      <c r="DL11" s="291" t="str">
        <f t="shared" si="64"/>
        <v/>
      </c>
      <c r="DM11" s="291" t="str">
        <f t="shared" si="65"/>
        <v/>
      </c>
      <c r="DN11" s="291" t="str">
        <f t="shared" si="66"/>
        <v/>
      </c>
      <c r="DO11" s="291" t="str">
        <f t="shared" si="67"/>
        <v>14-2</v>
      </c>
      <c r="DP11" s="291" t="str">
        <f t="shared" si="68"/>
        <v/>
      </c>
      <c r="DQ11" s="291" t="str">
        <f t="shared" si="69"/>
        <v/>
      </c>
      <c r="DR11" s="291" t="str">
        <f t="shared" si="70"/>
        <v/>
      </c>
      <c r="DS11" s="291" t="str">
        <f t="shared" si="71"/>
        <v/>
      </c>
      <c r="DT11" s="291" t="str">
        <f t="shared" si="72"/>
        <v/>
      </c>
      <c r="DU11" s="291" t="str">
        <f t="shared" si="73"/>
        <v/>
      </c>
      <c r="DV11" s="291" t="str">
        <f t="shared" si="74"/>
        <v/>
      </c>
      <c r="DW11" s="291" t="str">
        <f t="shared" si="75"/>
        <v/>
      </c>
      <c r="DX11" s="291" t="str">
        <f t="shared" si="76"/>
        <v/>
      </c>
      <c r="DY11" s="291" t="str">
        <f t="shared" si="77"/>
        <v/>
      </c>
      <c r="DZ11" s="291" t="str">
        <f t="shared" si="78"/>
        <v/>
      </c>
      <c r="EA11" s="291" t="str">
        <f t="shared" si="79"/>
        <v/>
      </c>
      <c r="EB11" s="291" t="str">
        <f t="shared" si="80"/>
        <v/>
      </c>
      <c r="EC11" s="291" t="str">
        <f t="shared" si="81"/>
        <v/>
      </c>
      <c r="ED11" s="291" t="str">
        <f t="shared" si="82"/>
        <v/>
      </c>
      <c r="EE11" s="291" t="str">
        <f t="shared" si="83"/>
        <v/>
      </c>
      <c r="EF11" s="291" t="str">
        <f t="shared" si="84"/>
        <v/>
      </c>
      <c r="EG11" s="291" t="str">
        <f t="shared" si="85"/>
        <v/>
      </c>
      <c r="EH11" s="291" t="str">
        <f t="shared" si="86"/>
        <v/>
      </c>
      <c r="EI11" s="291" t="str">
        <f t="shared" si="87"/>
        <v/>
      </c>
      <c r="EJ11" s="291" t="str">
        <f t="shared" si="88"/>
        <v/>
      </c>
      <c r="EK11" s="291" t="str">
        <f t="shared" si="89"/>
        <v/>
      </c>
      <c r="EL11" s="291" t="str">
        <f t="shared" si="90"/>
        <v/>
      </c>
      <c r="EM11" s="291" t="str">
        <f t="shared" si="91"/>
        <v/>
      </c>
      <c r="EN11" s="291" t="str">
        <f t="shared" si="92"/>
        <v/>
      </c>
      <c r="EO11" s="291" t="str">
        <f t="shared" si="93"/>
        <v/>
      </c>
      <c r="EP11" s="291" t="str">
        <f t="shared" si="94"/>
        <v/>
      </c>
      <c r="EQ11" s="291" t="str">
        <f t="shared" si="95"/>
        <v/>
      </c>
      <c r="ER11" s="291" t="str">
        <f t="shared" si="96"/>
        <v/>
      </c>
      <c r="ES11" s="291" t="str">
        <f t="shared" si="97"/>
        <v/>
      </c>
      <c r="ET11" s="291" t="str">
        <f t="shared" si="98"/>
        <v/>
      </c>
      <c r="EU11" s="291" t="str">
        <f t="shared" si="99"/>
        <v/>
      </c>
      <c r="EV11" s="291" t="str">
        <f t="shared" si="100"/>
        <v/>
      </c>
      <c r="EW11" s="291" t="str">
        <f t="shared" si="101"/>
        <v/>
      </c>
      <c r="EX11" s="291" t="str">
        <f t="shared" si="102"/>
        <v/>
      </c>
      <c r="EY11" s="291" t="str">
        <f t="shared" si="103"/>
        <v/>
      </c>
      <c r="EZ11" s="291" t="str">
        <f t="shared" si="104"/>
        <v/>
      </c>
      <c r="FA11" s="291" t="str">
        <f t="shared" si="105"/>
        <v/>
      </c>
      <c r="FB11" s="291" t="str">
        <f t="shared" si="106"/>
        <v/>
      </c>
      <c r="FC11" s="291" t="str">
        <f t="shared" si="107"/>
        <v/>
      </c>
      <c r="FD11" s="291" t="str">
        <f t="shared" si="108"/>
        <v/>
      </c>
      <c r="FE11" s="291" t="str">
        <f t="shared" si="109"/>
        <v/>
      </c>
      <c r="FF11" s="291" t="str">
        <f t="shared" si="110"/>
        <v/>
      </c>
      <c r="FG11" s="291" t="str">
        <f t="shared" si="111"/>
        <v/>
      </c>
      <c r="FH11" s="291" t="str">
        <f t="shared" si="112"/>
        <v/>
      </c>
      <c r="FI11" s="291" t="str">
        <f t="shared" si="113"/>
        <v/>
      </c>
      <c r="FJ11" s="291" t="str">
        <f t="shared" ca="1" si="114"/>
        <v/>
      </c>
      <c r="FK11" s="291" t="str">
        <f t="shared" ca="1" si="115"/>
        <v/>
      </c>
      <c r="FL11" s="291" t="str">
        <f t="shared" si="116"/>
        <v/>
      </c>
      <c r="FM11" s="291" t="str">
        <f t="shared" si="117"/>
        <v/>
      </c>
      <c r="FN11" s="291" t="str">
        <f t="shared" si="118"/>
        <v/>
      </c>
      <c r="FO11" s="291" t="str">
        <f t="shared" si="119"/>
        <v/>
      </c>
      <c r="FP11" s="291" t="str">
        <f t="shared" si="120"/>
        <v/>
      </c>
      <c r="FQ11" s="291" t="str">
        <f t="shared" si="121"/>
        <v/>
      </c>
      <c r="FR11" s="291" t="str">
        <f t="shared" si="122"/>
        <v/>
      </c>
      <c r="FS11" s="291" t="str">
        <f t="shared" si="123"/>
        <v/>
      </c>
      <c r="FT11" s="291" t="str">
        <f t="shared" si="124"/>
        <v/>
      </c>
      <c r="FU11" s="291" t="str">
        <f t="shared" si="125"/>
        <v/>
      </c>
      <c r="FV11" s="291" t="str">
        <f t="shared" si="126"/>
        <v/>
      </c>
      <c r="FW11" s="291" t="str">
        <f t="shared" si="127"/>
        <v/>
      </c>
      <c r="FX11" s="291" t="str">
        <f t="shared" si="128"/>
        <v/>
      </c>
      <c r="FY11" s="291" t="str">
        <f t="shared" ca="1" si="129"/>
        <v/>
      </c>
      <c r="FZ11" s="291" t="str">
        <f ca="1">IF(AND(I11="",X11="",AC11=""),"",
IF(COUNTIF(エラー22シート!$G$4:$G$53, OFFSET(J11,IF(I11="",0,-I11+1),0)*100+OFFSET(Y11,IF(I11="",0,-I11+1),0)*10+AC11)&gt;0,"22-4",""))</f>
        <v/>
      </c>
      <c r="GA11" s="291" t="str">
        <f t="shared" ca="1" si="130"/>
        <v/>
      </c>
      <c r="GB11" s="291" t="str">
        <f t="shared" ca="1" si="131"/>
        <v/>
      </c>
      <c r="GC11" s="291" t="str">
        <f t="shared" ca="1" si="132"/>
        <v/>
      </c>
      <c r="GD11" s="291" t="str">
        <f t="shared" ca="1" si="133"/>
        <v/>
      </c>
      <c r="GE11" s="291" t="str">
        <f t="shared" ca="1" si="134"/>
        <v/>
      </c>
      <c r="GF11" s="291" t="str">
        <f t="shared" ca="1" si="135"/>
        <v/>
      </c>
      <c r="GG11" s="291" t="str">
        <f t="shared" ca="1" si="136"/>
        <v/>
      </c>
      <c r="GH11" s="291" t="str">
        <f t="shared" ca="1" si="137"/>
        <v/>
      </c>
      <c r="GI11" s="291" t="str">
        <f t="shared" ca="1" si="138"/>
        <v/>
      </c>
      <c r="GJ11" s="291" t="str">
        <f t="shared" ca="1" si="139"/>
        <v/>
      </c>
      <c r="GK11" s="291" t="str">
        <f t="shared" ca="1" si="140"/>
        <v/>
      </c>
      <c r="GL11" s="291" t="str">
        <f t="shared" si="141"/>
        <v/>
      </c>
      <c r="GM11" s="291" t="str">
        <f t="shared" ca="1" si="142"/>
        <v/>
      </c>
      <c r="GN11" s="291" t="str">
        <f t="shared" ca="1" si="143"/>
        <v/>
      </c>
      <c r="GO11" s="291" t="str">
        <f t="shared" ca="1" si="144"/>
        <v/>
      </c>
      <c r="GP11" s="291" t="str">
        <f t="shared" ca="1" si="145"/>
        <v/>
      </c>
      <c r="GQ11" s="291" t="str">
        <f t="shared" ca="1" si="146"/>
        <v/>
      </c>
      <c r="GR11" s="291" t="str">
        <f t="shared" ca="1" si="147"/>
        <v/>
      </c>
      <c r="GS11" s="291" t="str">
        <f t="shared" ca="1" si="148"/>
        <v/>
      </c>
      <c r="GT11" s="291" t="str">
        <f t="shared" ca="1" si="149"/>
        <v/>
      </c>
      <c r="GU11" s="291" t="str">
        <f t="shared" ca="1" si="150"/>
        <v/>
      </c>
      <c r="GV11" s="291" t="str">
        <f t="shared" ca="1" si="151"/>
        <v/>
      </c>
      <c r="GW11" s="291" t="str">
        <f t="shared" ca="1" si="152"/>
        <v/>
      </c>
      <c r="GX11" s="291" t="str">
        <f t="shared" ca="1" si="153"/>
        <v/>
      </c>
      <c r="GY11" s="291" t="str">
        <f t="shared" ca="1" si="154"/>
        <v/>
      </c>
      <c r="GZ11" s="291" t="str">
        <f t="shared" ca="1" si="155"/>
        <v/>
      </c>
      <c r="HA11" s="291" t="str">
        <f t="shared" si="156"/>
        <v/>
      </c>
      <c r="HB11" s="291" t="str">
        <f t="shared" si="157"/>
        <v/>
      </c>
      <c r="HC11" s="291" t="str">
        <f t="shared" si="158"/>
        <v/>
      </c>
      <c r="HD11" s="291" t="str">
        <f t="shared" si="159"/>
        <v/>
      </c>
      <c r="HE11" s="291" t="str">
        <f t="shared" si="160"/>
        <v/>
      </c>
      <c r="HF11" s="291" t="str">
        <f t="shared" si="161"/>
        <v/>
      </c>
      <c r="HG11" s="291" t="str">
        <f t="shared" si="162"/>
        <v/>
      </c>
      <c r="HH11" s="291" t="str">
        <f t="shared" si="163"/>
        <v/>
      </c>
      <c r="HI11" s="291" t="str">
        <f t="shared" si="164"/>
        <v/>
      </c>
      <c r="HJ11" s="291" t="str">
        <f t="shared" si="165"/>
        <v/>
      </c>
      <c r="HK11" s="291" t="str">
        <f t="shared" si="166"/>
        <v/>
      </c>
      <c r="HL11" s="291" t="str">
        <f t="shared" si="167"/>
        <v/>
      </c>
      <c r="HM11" s="291" t="str">
        <f t="shared" si="168"/>
        <v>41-1</v>
      </c>
      <c r="HN11" s="291" t="str">
        <f t="shared" si="169"/>
        <v>35-1</v>
      </c>
    </row>
    <row r="12" spans="1:222">
      <c r="A12" s="332">
        <v>8</v>
      </c>
      <c r="B12" s="332">
        <f>COUNTIF('中間シート (2)'!M:M,行政集計シート※記入不要です!A12)</f>
        <v>0</v>
      </c>
      <c r="C12" s="188" t="str">
        <f t="shared" si="177"/>
        <v/>
      </c>
      <c r="D12" s="188" t="str">
        <f t="shared" si="178"/>
        <v/>
      </c>
      <c r="E12" s="188"/>
      <c r="F12" s="188" t="str">
        <f t="shared" si="179"/>
        <v/>
      </c>
      <c r="G12" s="189"/>
      <c r="H12" s="186" t="str">
        <f>IFERROR(VLOOKUP($A12,'中間シート (2)'!$M$6:$AR$65,H$1,FALSE),"")</f>
        <v/>
      </c>
      <c r="I12" s="186" t="str">
        <f>IFERROR(VLOOKUP($A12,'中間シート (2)'!$M$6:$AR$65,I$1,FALSE),"")</f>
        <v/>
      </c>
      <c r="J12" s="186" t="str">
        <f>IFERROR(VLOOKUP($A12,'中間シート (2)'!$M$6:$AR$65,J$1,FALSE),"")</f>
        <v/>
      </c>
      <c r="K12" s="186" t="str">
        <f>IFERROR(VLOOKUP($A12,'中間シート (2)'!$M$6:$AR$65,K$1,FALSE),"")</f>
        <v/>
      </c>
      <c r="L12" s="186" t="str">
        <f>IFERROR(VLOOKUP($A12,'中間シート (2)'!$M$6:$AR$65,L$1,FALSE),"")</f>
        <v/>
      </c>
      <c r="M12" s="186" t="str">
        <f>IFERROR(VLOOKUP($A12,'中間シート (2)'!$M$6:$AR$65,M$1,FALSE),"")</f>
        <v/>
      </c>
      <c r="N12" s="186" t="str">
        <f>IFERROR(VLOOKUP($A12,'中間シート (2)'!$M$6:$AR$65,N$1,FALSE),"")</f>
        <v/>
      </c>
      <c r="O12" s="186" t="str">
        <f>IFERROR(VLOOKUP($A12,'中間シート (2)'!$M$6:$AR$65,O$1,FALSE),"")</f>
        <v/>
      </c>
      <c r="P12" s="186" t="str">
        <f>IFERROR(VLOOKUP($A12,'中間シート (2)'!$M$6:$AR$65,P$1,FALSE),"")</f>
        <v/>
      </c>
      <c r="Q12" s="186" t="str">
        <f>IFERROR(VLOOKUP($A12,'中間シート (2)'!$M$6:$AR$65,Q$1,FALSE),"")</f>
        <v/>
      </c>
      <c r="R12" s="186" t="str">
        <f>IFERROR(VLOOKUP($A12,'中間シート (2)'!$M$6:$AR$65,R$1,FALSE),"")</f>
        <v/>
      </c>
      <c r="S12" s="186" t="str">
        <f>IFERROR(VLOOKUP($A12,'中間シート (2)'!$M$6:$AR$65,S$1,FALSE),"")</f>
        <v/>
      </c>
      <c r="T12" s="186" t="str">
        <f>IFERROR(VLOOKUP($A12,'中間シート (2)'!$M$6:$AR$65,T$1,FALSE),"")</f>
        <v/>
      </c>
      <c r="U12" s="186" t="str">
        <f>IFERROR(VLOOKUP($A12,'中間シート (2)'!$M$6:$AR$65,U$1,FALSE),"")</f>
        <v/>
      </c>
      <c r="V12" s="186" t="str">
        <f>IFERROR(VLOOKUP($A12,'中間シート (2)'!$M$6:$AR$65,V$1,FALSE),"")</f>
        <v/>
      </c>
      <c r="W12" s="186"/>
      <c r="X12" s="186" t="str">
        <f>IFERROR(VLOOKUP($A12,'中間シート (2)'!$M$6:$AR$65,X$1,FALSE),"")</f>
        <v/>
      </c>
      <c r="Y12" s="186" t="str">
        <f>IFERROR(VLOOKUP($A12,'中間シート (2)'!$M$6:$AR$65,Y$1,FALSE),"")</f>
        <v/>
      </c>
      <c r="Z12" s="186" t="str">
        <f>IFERROR(VLOOKUP($A12,'中間シート (2)'!$M$6:$AR$65,Z$1,FALSE),"")</f>
        <v/>
      </c>
      <c r="AA12" s="186" t="str">
        <f>IFERROR(VLOOKUP($A12,'中間シート (2)'!$M$6:$AR$65,AA$1,FALSE),"")</f>
        <v/>
      </c>
      <c r="AB12" s="186" t="str">
        <f>IFERROR(VLOOKUP($A12,'中間シート (2)'!$M$6:$AR$65,AB$1,FALSE),"")</f>
        <v/>
      </c>
      <c r="AC12" s="186" t="str">
        <f>IFERROR(VLOOKUP($A12,'中間シート (2)'!$M$6:$AR$65,AC$1,FALSE),"")</f>
        <v/>
      </c>
      <c r="AD12" s="186" t="str">
        <f>IFERROR(VLOOKUP($A12,'中間シート (2)'!$M$6:$AR$65,AD$1,FALSE),"")</f>
        <v/>
      </c>
      <c r="AE12" s="186" t="str">
        <f>IFERROR(VLOOKUP($A12,'中間シート (2)'!$M$6:$AR$65,AE$1,FALSE),"")</f>
        <v/>
      </c>
      <c r="AF12" s="186"/>
      <c r="AG12" s="186"/>
      <c r="AH12" s="186"/>
      <c r="AI12" s="194" t="str">
        <f>IFERROR(VLOOKUP($A12,'中間シート (2)'!$M$6:$BC$67,AI$1,FALSE),"")</f>
        <v/>
      </c>
      <c r="AJ12" s="194" t="str">
        <f>IFERROR(VLOOKUP($A12,'中間シート (2)'!$M$6:$BC$67,AJ$1,FALSE),"")</f>
        <v/>
      </c>
      <c r="AK12" s="194" t="str">
        <f>IFERROR(VLOOKUP($A12,'中間シート (2)'!$M$6:$BC$67,AK$1,FALSE),"")</f>
        <v/>
      </c>
      <c r="AL12" s="194" t="str">
        <f>IFERROR(VLOOKUP($A12,'中間シート (2)'!$M$6:$BC$67,AL$1,FALSE),"")</f>
        <v/>
      </c>
      <c r="AM12" s="194" t="str">
        <f>IFERROR(VLOOKUP($A12,'中間シート (2)'!$M$6:$BC$67,AM$1,FALSE),"")</f>
        <v/>
      </c>
      <c r="AN12" s="194" t="str">
        <f>IFERROR(VLOOKUP($A12,'中間シート (2)'!$M$6:$BC$67,AN$1,FALSE),"")</f>
        <v/>
      </c>
      <c r="AO12" s="194" t="str">
        <f>IFERROR(VLOOKUP($A12,'中間シート (2)'!$M$6:$BC$67,AO$1,FALSE),"")</f>
        <v/>
      </c>
      <c r="AP12" s="194" t="str">
        <f>IFERROR(VLOOKUP($A12,'中間シート (2)'!$M$6:$BC$67,AP$1,FALSE),"")</f>
        <v/>
      </c>
      <c r="AS12" s="187"/>
      <c r="AT12" s="187"/>
      <c r="AU12" s="187"/>
      <c r="AV12" s="290">
        <f t="shared" si="170"/>
        <v>1</v>
      </c>
      <c r="AW12" s="290">
        <f t="shared" si="171"/>
        <v>1</v>
      </c>
      <c r="AX12" s="290">
        <f t="shared" si="172"/>
        <v>1</v>
      </c>
      <c r="AY12" s="290">
        <f t="shared" si="173"/>
        <v>8</v>
      </c>
      <c r="AZ12" s="290">
        <f t="shared" si="174"/>
        <v>8</v>
      </c>
      <c r="BA12" s="290">
        <f t="shared" si="175"/>
        <v>81</v>
      </c>
      <c r="BB12" s="290">
        <f t="shared" si="8"/>
        <v>0</v>
      </c>
      <c r="BC12" s="290">
        <f t="shared" si="9"/>
        <v>0</v>
      </c>
      <c r="BD12" s="290">
        <f t="shared" si="176"/>
        <v>0</v>
      </c>
      <c r="BE12" s="290"/>
      <c r="BF12" s="290">
        <v>8</v>
      </c>
      <c r="BG12" s="290">
        <f t="shared" si="11"/>
        <v>0</v>
      </c>
      <c r="BH12" s="290">
        <f t="shared" si="12"/>
        <v>0</v>
      </c>
      <c r="BI12" s="290"/>
      <c r="BJ12" s="291" t="str">
        <f t="shared" si="13"/>
        <v>2-1</v>
      </c>
      <c r="BK12" s="291" t="str">
        <f t="shared" si="14"/>
        <v/>
      </c>
      <c r="BL12" s="291" t="str">
        <f t="shared" si="15"/>
        <v/>
      </c>
      <c r="BM12" s="291" t="str">
        <f t="shared" si="16"/>
        <v/>
      </c>
      <c r="BN12" s="291" t="str">
        <f t="shared" ca="1" si="17"/>
        <v/>
      </c>
      <c r="BO12" s="291" t="str">
        <f t="shared" ca="1" si="18"/>
        <v/>
      </c>
      <c r="BP12" s="291" t="str">
        <f t="shared" si="19"/>
        <v/>
      </c>
      <c r="BQ12" s="291" t="str">
        <f t="shared" ca="1" si="20"/>
        <v/>
      </c>
      <c r="BR12" s="291" t="str">
        <f t="shared" si="21"/>
        <v/>
      </c>
      <c r="BS12" s="291" t="str">
        <f t="shared" si="22"/>
        <v/>
      </c>
      <c r="BT12" s="291" t="str">
        <f t="shared" si="23"/>
        <v/>
      </c>
      <c r="BU12" s="291" t="str">
        <f t="shared" si="24"/>
        <v/>
      </c>
      <c r="BV12" s="291" t="str">
        <f t="shared" ca="1" si="25"/>
        <v/>
      </c>
      <c r="BW12" s="291" t="str">
        <f t="shared" si="26"/>
        <v/>
      </c>
      <c r="BX12" s="291" t="str">
        <f t="shared" ca="1" si="27"/>
        <v/>
      </c>
      <c r="BY12" s="291" t="str">
        <f t="shared" si="28"/>
        <v/>
      </c>
      <c r="BZ12" s="291" t="str">
        <f t="shared" si="29"/>
        <v/>
      </c>
      <c r="CA12" s="291" t="str">
        <f t="shared" si="30"/>
        <v>5-4</v>
      </c>
      <c r="CB12" s="291" t="str">
        <f t="shared" si="31"/>
        <v/>
      </c>
      <c r="CC12" s="291" t="str">
        <f t="shared" si="32"/>
        <v/>
      </c>
      <c r="CD12" s="291" t="str">
        <f t="shared" si="33"/>
        <v/>
      </c>
      <c r="CE12" s="291" t="str">
        <f t="shared" si="34"/>
        <v/>
      </c>
      <c r="CF12" s="291" t="str">
        <f t="shared" si="35"/>
        <v/>
      </c>
      <c r="CG12" s="291" t="str">
        <f t="shared" si="36"/>
        <v>7-3</v>
      </c>
      <c r="CH12" s="291" t="str">
        <f t="shared" si="37"/>
        <v/>
      </c>
      <c r="CI12" s="291" t="str">
        <f t="shared" si="38"/>
        <v/>
      </c>
      <c r="CJ12" s="291" t="str">
        <f t="shared" si="39"/>
        <v>8-3</v>
      </c>
      <c r="CK12" s="291" t="str">
        <f t="shared" si="40"/>
        <v>8-4</v>
      </c>
      <c r="CL12" s="291" t="str">
        <f t="shared" si="41"/>
        <v/>
      </c>
      <c r="CM12" s="291" t="str">
        <f t="shared" si="42"/>
        <v>9-1-3</v>
      </c>
      <c r="CN12" s="291" t="str">
        <f>IF(AND(I12&gt;=2, I12&lt;=4, N12=""), "",
IF(AND(N12&lt;&gt;"",IFERROR(MATCH(VALUE(N12),'主要用途（大分類）'!$A$5:$A$38,0),0)=0),"9-1-4",""))</f>
        <v/>
      </c>
      <c r="CO12" s="291" t="str">
        <f t="shared" si="43"/>
        <v/>
      </c>
      <c r="CP12" s="291" t="str">
        <f t="shared" si="44"/>
        <v>9-2-2</v>
      </c>
      <c r="CQ12" s="291" t="str">
        <f>IF(AND(I12&gt;=2, I12&lt;=4, O12=""), "",
IF(OR(AND(O12&lt;&gt;"",IFERROR(MATCH(VALUE(O12),建築物の用途区分!$C$5:$C$76,0),0)=0),AND(AI12&lt;&gt;"",IFERROR(MATCH(VALUE(AI12),建築物の用途区分!$C$5:$C$76,0),0)=0),AND(AK12&lt;&gt;"",IFERROR(MATCH(VALUE(AK12),建築物の用途区分!$C$5:$C$76,0),0)=0),AND(AM12&lt;&gt;"",IFERROR(MATCH(VALUE(AM12),建築物の用途区分!$C$5:$C$76,0),0)=0)),"9-2-3",""))</f>
        <v/>
      </c>
      <c r="CR12" s="291" t="str">
        <f>IF(AND(I12&gt;=2, I12&lt;=4, O12=""), "",IF(M12=1,IF(VLOOKUP(VALUE(O12),'用途の分類（用途区分）対応表'!$B$7:$S$78,IF(VALUE(N12)=1,2,IF(VALUE(N12)=2,3,IF(AND(N12&gt;=10,N12&lt;=24),N12-6,N12-26))),FALSE)="×","9-2-4",""),""))</f>
        <v/>
      </c>
      <c r="CS12" s="291" t="str">
        <f t="shared" si="45"/>
        <v/>
      </c>
      <c r="CT12" s="291" t="str">
        <f t="shared" si="46"/>
        <v/>
      </c>
      <c r="CU12" s="291" t="str">
        <f t="shared" si="47"/>
        <v/>
      </c>
      <c r="CV12" s="291" t="str">
        <f t="shared" si="48"/>
        <v/>
      </c>
      <c r="CW12" s="291" t="str">
        <f t="shared" si="49"/>
        <v/>
      </c>
      <c r="CX12" s="291" t="str">
        <f t="shared" si="50"/>
        <v/>
      </c>
      <c r="CY12" s="291" t="str">
        <f t="shared" si="51"/>
        <v/>
      </c>
      <c r="CZ12" s="291" t="str">
        <f t="shared" si="52"/>
        <v>11-3</v>
      </c>
      <c r="DA12" s="291" t="str">
        <f t="shared" si="53"/>
        <v/>
      </c>
      <c r="DB12" s="291" t="str">
        <f t="shared" si="54"/>
        <v/>
      </c>
      <c r="DC12" s="291" t="str">
        <f t="shared" si="55"/>
        <v/>
      </c>
      <c r="DD12" s="291" t="str">
        <f t="shared" si="56"/>
        <v>12-3</v>
      </c>
      <c r="DE12" s="291" t="str">
        <f t="shared" si="57"/>
        <v/>
      </c>
      <c r="DF12" s="291" t="str">
        <f t="shared" si="58"/>
        <v/>
      </c>
      <c r="DG12" s="291" t="str">
        <f t="shared" si="59"/>
        <v/>
      </c>
      <c r="DH12" s="291" t="str">
        <f t="shared" si="60"/>
        <v>13-3</v>
      </c>
      <c r="DI12" s="291" t="str">
        <f t="shared" si="61"/>
        <v/>
      </c>
      <c r="DJ12" s="291" t="str">
        <f t="shared" si="62"/>
        <v/>
      </c>
      <c r="DK12" s="291" t="str">
        <f t="shared" si="63"/>
        <v>13-8</v>
      </c>
      <c r="DL12" s="291" t="str">
        <f t="shared" si="64"/>
        <v/>
      </c>
      <c r="DM12" s="291" t="str">
        <f t="shared" si="65"/>
        <v/>
      </c>
      <c r="DN12" s="291" t="str">
        <f t="shared" si="66"/>
        <v/>
      </c>
      <c r="DO12" s="291" t="str">
        <f t="shared" si="67"/>
        <v>14-2</v>
      </c>
      <c r="DP12" s="291" t="str">
        <f t="shared" si="68"/>
        <v/>
      </c>
      <c r="DQ12" s="291" t="str">
        <f t="shared" si="69"/>
        <v/>
      </c>
      <c r="DR12" s="291" t="str">
        <f t="shared" si="70"/>
        <v/>
      </c>
      <c r="DS12" s="291" t="str">
        <f t="shared" si="71"/>
        <v/>
      </c>
      <c r="DT12" s="291" t="str">
        <f t="shared" si="72"/>
        <v/>
      </c>
      <c r="DU12" s="291" t="str">
        <f t="shared" si="73"/>
        <v/>
      </c>
      <c r="DV12" s="291" t="str">
        <f t="shared" si="74"/>
        <v/>
      </c>
      <c r="DW12" s="291" t="str">
        <f t="shared" si="75"/>
        <v/>
      </c>
      <c r="DX12" s="291" t="str">
        <f t="shared" si="76"/>
        <v/>
      </c>
      <c r="DY12" s="291" t="str">
        <f t="shared" si="77"/>
        <v/>
      </c>
      <c r="DZ12" s="291" t="str">
        <f t="shared" si="78"/>
        <v/>
      </c>
      <c r="EA12" s="291" t="str">
        <f t="shared" si="79"/>
        <v/>
      </c>
      <c r="EB12" s="291" t="str">
        <f t="shared" si="80"/>
        <v/>
      </c>
      <c r="EC12" s="291" t="str">
        <f t="shared" si="81"/>
        <v/>
      </c>
      <c r="ED12" s="291" t="str">
        <f t="shared" si="82"/>
        <v/>
      </c>
      <c r="EE12" s="291" t="str">
        <f t="shared" si="83"/>
        <v/>
      </c>
      <c r="EF12" s="291" t="str">
        <f t="shared" si="84"/>
        <v/>
      </c>
      <c r="EG12" s="291" t="str">
        <f t="shared" si="85"/>
        <v/>
      </c>
      <c r="EH12" s="291" t="str">
        <f t="shared" si="86"/>
        <v/>
      </c>
      <c r="EI12" s="291" t="str">
        <f t="shared" si="87"/>
        <v/>
      </c>
      <c r="EJ12" s="291" t="str">
        <f t="shared" si="88"/>
        <v/>
      </c>
      <c r="EK12" s="291" t="str">
        <f t="shared" si="89"/>
        <v/>
      </c>
      <c r="EL12" s="291" t="str">
        <f t="shared" si="90"/>
        <v/>
      </c>
      <c r="EM12" s="291" t="str">
        <f t="shared" si="91"/>
        <v/>
      </c>
      <c r="EN12" s="291" t="str">
        <f t="shared" si="92"/>
        <v/>
      </c>
      <c r="EO12" s="291" t="str">
        <f t="shared" si="93"/>
        <v/>
      </c>
      <c r="EP12" s="291" t="str">
        <f t="shared" si="94"/>
        <v/>
      </c>
      <c r="EQ12" s="291" t="str">
        <f t="shared" si="95"/>
        <v/>
      </c>
      <c r="ER12" s="291" t="str">
        <f t="shared" si="96"/>
        <v/>
      </c>
      <c r="ES12" s="291" t="str">
        <f t="shared" si="97"/>
        <v/>
      </c>
      <c r="ET12" s="291" t="str">
        <f t="shared" si="98"/>
        <v/>
      </c>
      <c r="EU12" s="291" t="str">
        <f t="shared" si="99"/>
        <v/>
      </c>
      <c r="EV12" s="291" t="str">
        <f t="shared" si="100"/>
        <v/>
      </c>
      <c r="EW12" s="291" t="str">
        <f t="shared" si="101"/>
        <v/>
      </c>
      <c r="EX12" s="291" t="str">
        <f t="shared" si="102"/>
        <v/>
      </c>
      <c r="EY12" s="291" t="str">
        <f t="shared" si="103"/>
        <v/>
      </c>
      <c r="EZ12" s="291" t="str">
        <f t="shared" si="104"/>
        <v/>
      </c>
      <c r="FA12" s="291" t="str">
        <f t="shared" si="105"/>
        <v/>
      </c>
      <c r="FB12" s="291" t="str">
        <f t="shared" si="106"/>
        <v/>
      </c>
      <c r="FC12" s="291" t="str">
        <f t="shared" si="107"/>
        <v/>
      </c>
      <c r="FD12" s="291" t="str">
        <f t="shared" si="108"/>
        <v/>
      </c>
      <c r="FE12" s="291" t="str">
        <f t="shared" si="109"/>
        <v/>
      </c>
      <c r="FF12" s="291" t="str">
        <f t="shared" si="110"/>
        <v/>
      </c>
      <c r="FG12" s="291" t="str">
        <f t="shared" si="111"/>
        <v/>
      </c>
      <c r="FH12" s="291" t="str">
        <f t="shared" si="112"/>
        <v/>
      </c>
      <c r="FI12" s="291" t="str">
        <f t="shared" si="113"/>
        <v/>
      </c>
      <c r="FJ12" s="291" t="str">
        <f t="shared" ca="1" si="114"/>
        <v/>
      </c>
      <c r="FK12" s="291" t="str">
        <f t="shared" ca="1" si="115"/>
        <v/>
      </c>
      <c r="FL12" s="291" t="str">
        <f t="shared" si="116"/>
        <v/>
      </c>
      <c r="FM12" s="291" t="str">
        <f t="shared" si="117"/>
        <v/>
      </c>
      <c r="FN12" s="291" t="str">
        <f t="shared" si="118"/>
        <v/>
      </c>
      <c r="FO12" s="291" t="str">
        <f t="shared" si="119"/>
        <v/>
      </c>
      <c r="FP12" s="291" t="str">
        <f t="shared" si="120"/>
        <v/>
      </c>
      <c r="FQ12" s="291" t="str">
        <f t="shared" si="121"/>
        <v/>
      </c>
      <c r="FR12" s="291" t="str">
        <f t="shared" si="122"/>
        <v/>
      </c>
      <c r="FS12" s="291" t="str">
        <f t="shared" si="123"/>
        <v/>
      </c>
      <c r="FT12" s="291" t="str">
        <f t="shared" si="124"/>
        <v/>
      </c>
      <c r="FU12" s="291" t="str">
        <f t="shared" si="125"/>
        <v/>
      </c>
      <c r="FV12" s="291" t="str">
        <f t="shared" si="126"/>
        <v/>
      </c>
      <c r="FW12" s="291" t="str">
        <f t="shared" si="127"/>
        <v/>
      </c>
      <c r="FX12" s="291" t="str">
        <f t="shared" si="128"/>
        <v/>
      </c>
      <c r="FY12" s="291" t="str">
        <f t="shared" ca="1" si="129"/>
        <v/>
      </c>
      <c r="FZ12" s="291" t="str">
        <f ca="1">IF(AND(I12="",X12="",AC12=""),"",
IF(COUNTIF(エラー22シート!$G$4:$G$53, OFFSET(J12,IF(I12="",0,-I12+1),0)*100+OFFSET(Y12,IF(I12="",0,-I12+1),0)*10+AC12)&gt;0,"22-4",""))</f>
        <v/>
      </c>
      <c r="GA12" s="291" t="str">
        <f t="shared" ca="1" si="130"/>
        <v/>
      </c>
      <c r="GB12" s="291" t="str">
        <f t="shared" ca="1" si="131"/>
        <v/>
      </c>
      <c r="GC12" s="291" t="str">
        <f t="shared" ca="1" si="132"/>
        <v/>
      </c>
      <c r="GD12" s="291" t="str">
        <f t="shared" ca="1" si="133"/>
        <v/>
      </c>
      <c r="GE12" s="291" t="str">
        <f t="shared" ca="1" si="134"/>
        <v/>
      </c>
      <c r="GF12" s="291" t="str">
        <f t="shared" ca="1" si="135"/>
        <v/>
      </c>
      <c r="GG12" s="291" t="str">
        <f t="shared" ca="1" si="136"/>
        <v/>
      </c>
      <c r="GH12" s="291" t="str">
        <f t="shared" ca="1" si="137"/>
        <v/>
      </c>
      <c r="GI12" s="291" t="str">
        <f t="shared" ca="1" si="138"/>
        <v/>
      </c>
      <c r="GJ12" s="291" t="str">
        <f t="shared" ca="1" si="139"/>
        <v/>
      </c>
      <c r="GK12" s="291" t="str">
        <f t="shared" ca="1" si="140"/>
        <v/>
      </c>
      <c r="GL12" s="291" t="str">
        <f t="shared" si="141"/>
        <v/>
      </c>
      <c r="GM12" s="291" t="str">
        <f t="shared" ca="1" si="142"/>
        <v/>
      </c>
      <c r="GN12" s="291" t="str">
        <f t="shared" ca="1" si="143"/>
        <v/>
      </c>
      <c r="GO12" s="291" t="str">
        <f t="shared" ca="1" si="144"/>
        <v/>
      </c>
      <c r="GP12" s="291" t="str">
        <f t="shared" ca="1" si="145"/>
        <v/>
      </c>
      <c r="GQ12" s="291" t="str">
        <f t="shared" ca="1" si="146"/>
        <v/>
      </c>
      <c r="GR12" s="291" t="str">
        <f t="shared" ca="1" si="147"/>
        <v/>
      </c>
      <c r="GS12" s="291" t="str">
        <f t="shared" ca="1" si="148"/>
        <v/>
      </c>
      <c r="GT12" s="291" t="str">
        <f t="shared" ca="1" si="149"/>
        <v/>
      </c>
      <c r="GU12" s="291" t="str">
        <f t="shared" ca="1" si="150"/>
        <v/>
      </c>
      <c r="GV12" s="291" t="str">
        <f t="shared" ca="1" si="151"/>
        <v/>
      </c>
      <c r="GW12" s="291" t="str">
        <f t="shared" ca="1" si="152"/>
        <v/>
      </c>
      <c r="GX12" s="291" t="str">
        <f t="shared" ca="1" si="153"/>
        <v/>
      </c>
      <c r="GY12" s="291" t="str">
        <f t="shared" ca="1" si="154"/>
        <v/>
      </c>
      <c r="GZ12" s="291" t="str">
        <f t="shared" ca="1" si="155"/>
        <v/>
      </c>
      <c r="HA12" s="291" t="str">
        <f t="shared" si="156"/>
        <v/>
      </c>
      <c r="HB12" s="291" t="str">
        <f t="shared" si="157"/>
        <v/>
      </c>
      <c r="HC12" s="291" t="str">
        <f t="shared" si="158"/>
        <v/>
      </c>
      <c r="HD12" s="291" t="str">
        <f t="shared" si="159"/>
        <v/>
      </c>
      <c r="HE12" s="291" t="str">
        <f t="shared" si="160"/>
        <v/>
      </c>
      <c r="HF12" s="291" t="str">
        <f t="shared" si="161"/>
        <v/>
      </c>
      <c r="HG12" s="291" t="str">
        <f t="shared" si="162"/>
        <v/>
      </c>
      <c r="HH12" s="291" t="str">
        <f t="shared" si="163"/>
        <v/>
      </c>
      <c r="HI12" s="291" t="str">
        <f t="shared" si="164"/>
        <v/>
      </c>
      <c r="HJ12" s="291" t="str">
        <f t="shared" si="165"/>
        <v/>
      </c>
      <c r="HK12" s="291" t="str">
        <f t="shared" si="166"/>
        <v/>
      </c>
      <c r="HL12" s="291" t="str">
        <f t="shared" si="167"/>
        <v/>
      </c>
      <c r="HM12" s="291" t="str">
        <f t="shared" si="168"/>
        <v>41-1</v>
      </c>
      <c r="HN12" s="291" t="str">
        <f t="shared" si="169"/>
        <v>35-1</v>
      </c>
    </row>
    <row r="13" spans="1:222" ht="15" customHeight="1">
      <c r="A13" s="332">
        <v>9</v>
      </c>
      <c r="B13" s="332">
        <f>COUNTIF('中間シート (2)'!M:M,行政集計シート※記入不要です!A13)</f>
        <v>0</v>
      </c>
      <c r="C13" s="188" t="str">
        <f t="shared" si="177"/>
        <v/>
      </c>
      <c r="D13" s="188" t="str">
        <f t="shared" si="178"/>
        <v/>
      </c>
      <c r="E13" s="188"/>
      <c r="F13" s="188" t="str">
        <f t="shared" si="179"/>
        <v/>
      </c>
      <c r="G13" s="189"/>
      <c r="H13" s="186" t="str">
        <f>IFERROR(VLOOKUP($A13,'中間シート (2)'!$M$6:$AR$65,H$1,FALSE),"")</f>
        <v/>
      </c>
      <c r="I13" s="186" t="str">
        <f>IFERROR(VLOOKUP($A13,'中間シート (2)'!$M$6:$AR$65,I$1,FALSE),"")</f>
        <v/>
      </c>
      <c r="J13" s="186" t="str">
        <f>IFERROR(VLOOKUP($A13,'中間シート (2)'!$M$6:$AR$65,J$1,FALSE),"")</f>
        <v/>
      </c>
      <c r="K13" s="186" t="str">
        <f>IFERROR(VLOOKUP($A13,'中間シート (2)'!$M$6:$AR$65,K$1,FALSE),"")</f>
        <v/>
      </c>
      <c r="L13" s="186" t="str">
        <f>IFERROR(VLOOKUP($A13,'中間シート (2)'!$M$6:$AR$65,L$1,FALSE),"")</f>
        <v/>
      </c>
      <c r="M13" s="186" t="str">
        <f>IFERROR(VLOOKUP($A13,'中間シート (2)'!$M$6:$AR$65,M$1,FALSE),"")</f>
        <v/>
      </c>
      <c r="N13" s="186" t="str">
        <f>IFERROR(VLOOKUP($A13,'中間シート (2)'!$M$6:$AR$65,N$1,FALSE),"")</f>
        <v/>
      </c>
      <c r="O13" s="186" t="str">
        <f>IFERROR(VLOOKUP($A13,'中間シート (2)'!$M$6:$AR$65,O$1,FALSE),"")</f>
        <v/>
      </c>
      <c r="P13" s="186" t="str">
        <f>IFERROR(VLOOKUP($A13,'中間シート (2)'!$M$6:$AR$65,P$1,FALSE),"")</f>
        <v/>
      </c>
      <c r="Q13" s="186" t="str">
        <f>IFERROR(VLOOKUP($A13,'中間シート (2)'!$M$6:$AR$65,Q$1,FALSE),"")</f>
        <v/>
      </c>
      <c r="R13" s="186" t="str">
        <f>IFERROR(VLOOKUP($A13,'中間シート (2)'!$M$6:$AR$65,R$1,FALSE),"")</f>
        <v/>
      </c>
      <c r="S13" s="186" t="str">
        <f>IFERROR(VLOOKUP($A13,'中間シート (2)'!$M$6:$AR$65,S$1,FALSE),"")</f>
        <v/>
      </c>
      <c r="T13" s="186" t="str">
        <f>IFERROR(VLOOKUP($A13,'中間シート (2)'!$M$6:$AR$65,T$1,FALSE),"")</f>
        <v/>
      </c>
      <c r="U13" s="186" t="str">
        <f>IFERROR(VLOOKUP($A13,'中間シート (2)'!$M$6:$AR$65,U$1,FALSE),"")</f>
        <v/>
      </c>
      <c r="V13" s="186" t="str">
        <f>IFERROR(VLOOKUP($A13,'中間シート (2)'!$M$6:$AR$65,V$1,FALSE),"")</f>
        <v/>
      </c>
      <c r="W13" s="186"/>
      <c r="X13" s="186" t="str">
        <f>IFERROR(VLOOKUP($A13,'中間シート (2)'!$M$6:$AR$65,X$1,FALSE),"")</f>
        <v/>
      </c>
      <c r="Y13" s="186" t="str">
        <f>IFERROR(VLOOKUP($A13,'中間シート (2)'!$M$6:$AR$65,Y$1,FALSE),"")</f>
        <v/>
      </c>
      <c r="Z13" s="186" t="str">
        <f>IFERROR(VLOOKUP($A13,'中間シート (2)'!$M$6:$AR$65,Z$1,FALSE),"")</f>
        <v/>
      </c>
      <c r="AA13" s="186" t="str">
        <f>IFERROR(VLOOKUP($A13,'中間シート (2)'!$M$6:$AR$65,AA$1,FALSE),"")</f>
        <v/>
      </c>
      <c r="AB13" s="186" t="str">
        <f>IFERROR(VLOOKUP($A13,'中間シート (2)'!$M$6:$AR$65,AB$1,FALSE),"")</f>
        <v/>
      </c>
      <c r="AC13" s="186" t="str">
        <f>IFERROR(VLOOKUP($A13,'中間シート (2)'!$M$6:$AR$65,AC$1,FALSE),"")</f>
        <v/>
      </c>
      <c r="AD13" s="186" t="str">
        <f>IFERROR(VLOOKUP($A13,'中間シート (2)'!$M$6:$AR$65,AD$1,FALSE),"")</f>
        <v/>
      </c>
      <c r="AE13" s="186" t="str">
        <f>IFERROR(VLOOKUP($A13,'中間シート (2)'!$M$6:$AR$65,AE$1,FALSE),"")</f>
        <v/>
      </c>
      <c r="AF13" s="186"/>
      <c r="AG13" s="186"/>
      <c r="AH13" s="186"/>
      <c r="AI13" s="194" t="str">
        <f>IFERROR(VLOOKUP($A13,'中間シート (2)'!$M$6:$BC$67,AI$1,FALSE),"")</f>
        <v/>
      </c>
      <c r="AJ13" s="194" t="str">
        <f>IFERROR(VLOOKUP($A13,'中間シート (2)'!$M$6:$BC$67,AJ$1,FALSE),"")</f>
        <v/>
      </c>
      <c r="AK13" s="194" t="str">
        <f>IFERROR(VLOOKUP($A13,'中間シート (2)'!$M$6:$BC$67,AK$1,FALSE),"")</f>
        <v/>
      </c>
      <c r="AL13" s="194" t="str">
        <f>IFERROR(VLOOKUP($A13,'中間シート (2)'!$M$6:$BC$67,AL$1,FALSE),"")</f>
        <v/>
      </c>
      <c r="AM13" s="194" t="str">
        <f>IFERROR(VLOOKUP($A13,'中間シート (2)'!$M$6:$BC$67,AM$1,FALSE),"")</f>
        <v/>
      </c>
      <c r="AN13" s="194" t="str">
        <f>IFERROR(VLOOKUP($A13,'中間シート (2)'!$M$6:$BC$67,AN$1,FALSE),"")</f>
        <v/>
      </c>
      <c r="AO13" s="194" t="str">
        <f>IFERROR(VLOOKUP($A13,'中間シート (2)'!$M$6:$BC$67,AO$1,FALSE),"")</f>
        <v/>
      </c>
      <c r="AP13" s="194" t="str">
        <f>IFERROR(VLOOKUP($A13,'中間シート (2)'!$M$6:$BC$67,AP$1,FALSE),"")</f>
        <v/>
      </c>
      <c r="AS13" s="187"/>
      <c r="AT13" s="187"/>
      <c r="AU13" s="187"/>
      <c r="AV13" s="290">
        <f t="shared" si="170"/>
        <v>1</v>
      </c>
      <c r="AW13" s="290">
        <f t="shared" si="171"/>
        <v>1</v>
      </c>
      <c r="AX13" s="290">
        <f t="shared" si="172"/>
        <v>1</v>
      </c>
      <c r="AY13" s="290">
        <f t="shared" si="173"/>
        <v>9</v>
      </c>
      <c r="AZ13" s="290">
        <f t="shared" si="174"/>
        <v>9</v>
      </c>
      <c r="BA13" s="290">
        <f t="shared" si="175"/>
        <v>91</v>
      </c>
      <c r="BB13" s="290">
        <f t="shared" si="8"/>
        <v>0</v>
      </c>
      <c r="BC13" s="290">
        <f t="shared" si="9"/>
        <v>0</v>
      </c>
      <c r="BD13" s="290">
        <f t="shared" si="176"/>
        <v>0</v>
      </c>
      <c r="BE13" s="290"/>
      <c r="BF13" s="290">
        <v>9</v>
      </c>
      <c r="BG13" s="290">
        <f t="shared" si="11"/>
        <v>0</v>
      </c>
      <c r="BH13" s="290">
        <f t="shared" si="12"/>
        <v>0</v>
      </c>
      <c r="BI13" s="290"/>
      <c r="BJ13" s="291" t="str">
        <f t="shared" si="13"/>
        <v>2-1</v>
      </c>
      <c r="BK13" s="291" t="str">
        <f t="shared" si="14"/>
        <v/>
      </c>
      <c r="BL13" s="291" t="str">
        <f t="shared" si="15"/>
        <v/>
      </c>
      <c r="BM13" s="291" t="str">
        <f t="shared" si="16"/>
        <v/>
      </c>
      <c r="BN13" s="291" t="str">
        <f t="shared" ca="1" si="17"/>
        <v/>
      </c>
      <c r="BO13" s="291" t="str">
        <f t="shared" ca="1" si="18"/>
        <v/>
      </c>
      <c r="BP13" s="291" t="str">
        <f t="shared" si="19"/>
        <v/>
      </c>
      <c r="BQ13" s="291" t="str">
        <f t="shared" ca="1" si="20"/>
        <v/>
      </c>
      <c r="BR13" s="291" t="str">
        <f t="shared" si="21"/>
        <v/>
      </c>
      <c r="BS13" s="291" t="str">
        <f t="shared" si="22"/>
        <v/>
      </c>
      <c r="BT13" s="291" t="str">
        <f t="shared" si="23"/>
        <v/>
      </c>
      <c r="BU13" s="291" t="str">
        <f t="shared" si="24"/>
        <v/>
      </c>
      <c r="BV13" s="291" t="str">
        <f t="shared" ca="1" si="25"/>
        <v/>
      </c>
      <c r="BW13" s="291" t="str">
        <f t="shared" si="26"/>
        <v/>
      </c>
      <c r="BX13" s="291" t="str">
        <f t="shared" ca="1" si="27"/>
        <v/>
      </c>
      <c r="BY13" s="291" t="str">
        <f t="shared" si="28"/>
        <v/>
      </c>
      <c r="BZ13" s="291" t="str">
        <f t="shared" si="29"/>
        <v/>
      </c>
      <c r="CA13" s="291" t="str">
        <f t="shared" si="30"/>
        <v>5-4</v>
      </c>
      <c r="CB13" s="291" t="str">
        <f t="shared" si="31"/>
        <v/>
      </c>
      <c r="CC13" s="291" t="str">
        <f t="shared" si="32"/>
        <v/>
      </c>
      <c r="CD13" s="291" t="str">
        <f t="shared" si="33"/>
        <v/>
      </c>
      <c r="CE13" s="291" t="str">
        <f t="shared" si="34"/>
        <v/>
      </c>
      <c r="CF13" s="291" t="str">
        <f t="shared" si="35"/>
        <v/>
      </c>
      <c r="CG13" s="291" t="str">
        <f t="shared" si="36"/>
        <v>7-3</v>
      </c>
      <c r="CH13" s="291" t="str">
        <f t="shared" si="37"/>
        <v/>
      </c>
      <c r="CI13" s="291" t="str">
        <f t="shared" si="38"/>
        <v/>
      </c>
      <c r="CJ13" s="291" t="str">
        <f t="shared" si="39"/>
        <v>8-3</v>
      </c>
      <c r="CK13" s="291" t="str">
        <f t="shared" si="40"/>
        <v>8-4</v>
      </c>
      <c r="CL13" s="291" t="str">
        <f t="shared" si="41"/>
        <v/>
      </c>
      <c r="CM13" s="291" t="str">
        <f t="shared" si="42"/>
        <v>9-1-3</v>
      </c>
      <c r="CN13" s="291" t="str">
        <f>IF(AND(I13&gt;=2, I13&lt;=4, N13=""), "",
IF(AND(N13&lt;&gt;"",IFERROR(MATCH(VALUE(N13),'主要用途（大分類）'!$A$5:$A$38,0),0)=0),"9-1-4",""))</f>
        <v/>
      </c>
      <c r="CO13" s="291" t="str">
        <f t="shared" si="43"/>
        <v/>
      </c>
      <c r="CP13" s="291" t="str">
        <f t="shared" si="44"/>
        <v>9-2-2</v>
      </c>
      <c r="CQ13" s="291" t="str">
        <f>IF(AND(I13&gt;=2, I13&lt;=4, O13=""), "",
IF(OR(AND(O13&lt;&gt;"",IFERROR(MATCH(VALUE(O13),建築物の用途区分!$C$5:$C$76,0),0)=0),AND(AI13&lt;&gt;"",IFERROR(MATCH(VALUE(AI13),建築物の用途区分!$C$5:$C$76,0),0)=0),AND(AK13&lt;&gt;"",IFERROR(MATCH(VALUE(AK13),建築物の用途区分!$C$5:$C$76,0),0)=0),AND(AM13&lt;&gt;"",IFERROR(MATCH(VALUE(AM13),建築物の用途区分!$C$5:$C$76,0),0)=0)),"9-2-3",""))</f>
        <v/>
      </c>
      <c r="CR13" s="291" t="str">
        <f>IF(AND(I13&gt;=2, I13&lt;=4, O13=""), "",IF(M13=1,IF(VLOOKUP(VALUE(O13),'用途の分類（用途区分）対応表'!$B$7:$S$78,IF(VALUE(N13)=1,2,IF(VALUE(N13)=2,3,IF(AND(N13&gt;=10,N13&lt;=24),N13-6,N13-26))),FALSE)="×","9-2-4",""),""))</f>
        <v/>
      </c>
      <c r="CS13" s="291" t="str">
        <f t="shared" si="45"/>
        <v/>
      </c>
      <c r="CT13" s="291" t="str">
        <f t="shared" si="46"/>
        <v/>
      </c>
      <c r="CU13" s="291" t="str">
        <f t="shared" si="47"/>
        <v/>
      </c>
      <c r="CV13" s="291" t="str">
        <f t="shared" si="48"/>
        <v/>
      </c>
      <c r="CW13" s="291" t="str">
        <f t="shared" si="49"/>
        <v/>
      </c>
      <c r="CX13" s="291" t="str">
        <f t="shared" si="50"/>
        <v/>
      </c>
      <c r="CY13" s="291" t="str">
        <f t="shared" si="51"/>
        <v/>
      </c>
      <c r="CZ13" s="291" t="str">
        <f t="shared" si="52"/>
        <v>11-3</v>
      </c>
      <c r="DA13" s="291" t="str">
        <f t="shared" si="53"/>
        <v/>
      </c>
      <c r="DB13" s="291" t="str">
        <f t="shared" si="54"/>
        <v/>
      </c>
      <c r="DC13" s="291" t="str">
        <f t="shared" si="55"/>
        <v/>
      </c>
      <c r="DD13" s="291" t="str">
        <f t="shared" si="56"/>
        <v>12-3</v>
      </c>
      <c r="DE13" s="291" t="str">
        <f t="shared" si="57"/>
        <v/>
      </c>
      <c r="DF13" s="291" t="str">
        <f t="shared" si="58"/>
        <v/>
      </c>
      <c r="DG13" s="291" t="str">
        <f t="shared" si="59"/>
        <v/>
      </c>
      <c r="DH13" s="291" t="str">
        <f t="shared" si="60"/>
        <v>13-3</v>
      </c>
      <c r="DI13" s="291" t="str">
        <f t="shared" si="61"/>
        <v/>
      </c>
      <c r="DJ13" s="291" t="str">
        <f t="shared" si="62"/>
        <v/>
      </c>
      <c r="DK13" s="291" t="str">
        <f t="shared" si="63"/>
        <v>13-8</v>
      </c>
      <c r="DL13" s="291" t="str">
        <f t="shared" si="64"/>
        <v/>
      </c>
      <c r="DM13" s="291" t="str">
        <f t="shared" si="65"/>
        <v/>
      </c>
      <c r="DN13" s="291" t="str">
        <f t="shared" si="66"/>
        <v/>
      </c>
      <c r="DO13" s="291" t="str">
        <f t="shared" si="67"/>
        <v>14-2</v>
      </c>
      <c r="DP13" s="291" t="str">
        <f t="shared" si="68"/>
        <v/>
      </c>
      <c r="DQ13" s="291" t="str">
        <f t="shared" si="69"/>
        <v/>
      </c>
      <c r="DR13" s="291" t="str">
        <f t="shared" si="70"/>
        <v/>
      </c>
      <c r="DS13" s="291" t="str">
        <f t="shared" si="71"/>
        <v/>
      </c>
      <c r="DT13" s="291" t="str">
        <f t="shared" si="72"/>
        <v/>
      </c>
      <c r="DU13" s="291" t="str">
        <f t="shared" si="73"/>
        <v/>
      </c>
      <c r="DV13" s="291" t="str">
        <f t="shared" si="74"/>
        <v/>
      </c>
      <c r="DW13" s="291" t="str">
        <f t="shared" si="75"/>
        <v/>
      </c>
      <c r="DX13" s="291" t="str">
        <f t="shared" si="76"/>
        <v/>
      </c>
      <c r="DY13" s="291" t="str">
        <f t="shared" si="77"/>
        <v/>
      </c>
      <c r="DZ13" s="291" t="str">
        <f t="shared" si="78"/>
        <v/>
      </c>
      <c r="EA13" s="291" t="str">
        <f t="shared" si="79"/>
        <v/>
      </c>
      <c r="EB13" s="291" t="str">
        <f t="shared" si="80"/>
        <v/>
      </c>
      <c r="EC13" s="291" t="str">
        <f t="shared" si="81"/>
        <v/>
      </c>
      <c r="ED13" s="291" t="str">
        <f t="shared" si="82"/>
        <v/>
      </c>
      <c r="EE13" s="291" t="str">
        <f t="shared" si="83"/>
        <v/>
      </c>
      <c r="EF13" s="291" t="str">
        <f t="shared" si="84"/>
        <v/>
      </c>
      <c r="EG13" s="291" t="str">
        <f t="shared" si="85"/>
        <v/>
      </c>
      <c r="EH13" s="291" t="str">
        <f t="shared" si="86"/>
        <v/>
      </c>
      <c r="EI13" s="291" t="str">
        <f t="shared" si="87"/>
        <v/>
      </c>
      <c r="EJ13" s="291" t="str">
        <f t="shared" si="88"/>
        <v/>
      </c>
      <c r="EK13" s="291" t="str">
        <f t="shared" si="89"/>
        <v/>
      </c>
      <c r="EL13" s="291" t="str">
        <f t="shared" si="90"/>
        <v/>
      </c>
      <c r="EM13" s="291" t="str">
        <f t="shared" si="91"/>
        <v/>
      </c>
      <c r="EN13" s="291" t="str">
        <f t="shared" si="92"/>
        <v/>
      </c>
      <c r="EO13" s="291" t="str">
        <f t="shared" si="93"/>
        <v/>
      </c>
      <c r="EP13" s="291" t="str">
        <f t="shared" si="94"/>
        <v/>
      </c>
      <c r="EQ13" s="291" t="str">
        <f t="shared" si="95"/>
        <v/>
      </c>
      <c r="ER13" s="291" t="str">
        <f t="shared" si="96"/>
        <v/>
      </c>
      <c r="ES13" s="291" t="str">
        <f t="shared" si="97"/>
        <v/>
      </c>
      <c r="ET13" s="291" t="str">
        <f t="shared" si="98"/>
        <v/>
      </c>
      <c r="EU13" s="291" t="str">
        <f t="shared" si="99"/>
        <v/>
      </c>
      <c r="EV13" s="291" t="str">
        <f t="shared" si="100"/>
        <v/>
      </c>
      <c r="EW13" s="291" t="str">
        <f t="shared" si="101"/>
        <v/>
      </c>
      <c r="EX13" s="291" t="str">
        <f t="shared" si="102"/>
        <v/>
      </c>
      <c r="EY13" s="291" t="str">
        <f t="shared" si="103"/>
        <v/>
      </c>
      <c r="EZ13" s="291" t="str">
        <f t="shared" si="104"/>
        <v/>
      </c>
      <c r="FA13" s="291" t="str">
        <f t="shared" si="105"/>
        <v/>
      </c>
      <c r="FB13" s="291" t="str">
        <f t="shared" si="106"/>
        <v/>
      </c>
      <c r="FC13" s="291" t="str">
        <f t="shared" si="107"/>
        <v/>
      </c>
      <c r="FD13" s="291" t="str">
        <f t="shared" si="108"/>
        <v/>
      </c>
      <c r="FE13" s="291" t="str">
        <f t="shared" si="109"/>
        <v/>
      </c>
      <c r="FF13" s="291" t="str">
        <f t="shared" si="110"/>
        <v/>
      </c>
      <c r="FG13" s="291" t="str">
        <f t="shared" si="111"/>
        <v/>
      </c>
      <c r="FH13" s="291" t="str">
        <f t="shared" si="112"/>
        <v/>
      </c>
      <c r="FI13" s="291" t="str">
        <f t="shared" si="113"/>
        <v/>
      </c>
      <c r="FJ13" s="291" t="str">
        <f t="shared" ca="1" si="114"/>
        <v/>
      </c>
      <c r="FK13" s="291" t="str">
        <f t="shared" ca="1" si="115"/>
        <v/>
      </c>
      <c r="FL13" s="291" t="str">
        <f t="shared" si="116"/>
        <v/>
      </c>
      <c r="FM13" s="291" t="str">
        <f t="shared" si="117"/>
        <v/>
      </c>
      <c r="FN13" s="291" t="str">
        <f t="shared" si="118"/>
        <v/>
      </c>
      <c r="FO13" s="291" t="str">
        <f t="shared" si="119"/>
        <v/>
      </c>
      <c r="FP13" s="291" t="str">
        <f t="shared" si="120"/>
        <v/>
      </c>
      <c r="FQ13" s="291" t="str">
        <f t="shared" si="121"/>
        <v/>
      </c>
      <c r="FR13" s="291" t="str">
        <f t="shared" si="122"/>
        <v/>
      </c>
      <c r="FS13" s="291" t="str">
        <f t="shared" si="123"/>
        <v/>
      </c>
      <c r="FT13" s="291" t="str">
        <f t="shared" si="124"/>
        <v/>
      </c>
      <c r="FU13" s="291" t="str">
        <f t="shared" si="125"/>
        <v/>
      </c>
      <c r="FV13" s="291" t="str">
        <f t="shared" si="126"/>
        <v/>
      </c>
      <c r="FW13" s="291" t="str">
        <f t="shared" si="127"/>
        <v/>
      </c>
      <c r="FX13" s="291" t="str">
        <f t="shared" si="128"/>
        <v/>
      </c>
      <c r="FY13" s="291" t="str">
        <f t="shared" ca="1" si="129"/>
        <v/>
      </c>
      <c r="FZ13" s="291" t="str">
        <f ca="1">IF(AND(I13="",X13="",AC13=""),"",
IF(COUNTIF(エラー22シート!$G$4:$G$53, OFFSET(J13,IF(I13="",0,-I13+1),0)*100+OFFSET(Y13,IF(I13="",0,-I13+1),0)*10+AC13)&gt;0,"22-4",""))</f>
        <v/>
      </c>
      <c r="GA13" s="291" t="str">
        <f t="shared" ca="1" si="130"/>
        <v/>
      </c>
      <c r="GB13" s="291" t="str">
        <f t="shared" ca="1" si="131"/>
        <v/>
      </c>
      <c r="GC13" s="291" t="str">
        <f t="shared" ca="1" si="132"/>
        <v/>
      </c>
      <c r="GD13" s="291" t="str">
        <f t="shared" ca="1" si="133"/>
        <v/>
      </c>
      <c r="GE13" s="291" t="str">
        <f t="shared" ca="1" si="134"/>
        <v/>
      </c>
      <c r="GF13" s="291" t="str">
        <f t="shared" ca="1" si="135"/>
        <v/>
      </c>
      <c r="GG13" s="291" t="str">
        <f t="shared" ca="1" si="136"/>
        <v/>
      </c>
      <c r="GH13" s="291" t="str">
        <f t="shared" ca="1" si="137"/>
        <v/>
      </c>
      <c r="GI13" s="291" t="str">
        <f t="shared" ca="1" si="138"/>
        <v/>
      </c>
      <c r="GJ13" s="291" t="str">
        <f t="shared" ca="1" si="139"/>
        <v/>
      </c>
      <c r="GK13" s="291" t="str">
        <f t="shared" ca="1" si="140"/>
        <v/>
      </c>
      <c r="GL13" s="291" t="str">
        <f t="shared" si="141"/>
        <v/>
      </c>
      <c r="GM13" s="291" t="str">
        <f t="shared" ca="1" si="142"/>
        <v/>
      </c>
      <c r="GN13" s="291" t="str">
        <f t="shared" ca="1" si="143"/>
        <v/>
      </c>
      <c r="GO13" s="291" t="str">
        <f t="shared" ca="1" si="144"/>
        <v/>
      </c>
      <c r="GP13" s="291" t="str">
        <f t="shared" ca="1" si="145"/>
        <v/>
      </c>
      <c r="GQ13" s="291" t="str">
        <f t="shared" ca="1" si="146"/>
        <v/>
      </c>
      <c r="GR13" s="291" t="str">
        <f t="shared" ca="1" si="147"/>
        <v/>
      </c>
      <c r="GS13" s="291" t="str">
        <f t="shared" ca="1" si="148"/>
        <v/>
      </c>
      <c r="GT13" s="291" t="str">
        <f t="shared" ca="1" si="149"/>
        <v/>
      </c>
      <c r="GU13" s="291" t="str">
        <f t="shared" ca="1" si="150"/>
        <v/>
      </c>
      <c r="GV13" s="291" t="str">
        <f t="shared" ca="1" si="151"/>
        <v/>
      </c>
      <c r="GW13" s="291" t="str">
        <f t="shared" ca="1" si="152"/>
        <v/>
      </c>
      <c r="GX13" s="291" t="str">
        <f t="shared" ca="1" si="153"/>
        <v/>
      </c>
      <c r="GY13" s="291" t="str">
        <f t="shared" ca="1" si="154"/>
        <v/>
      </c>
      <c r="GZ13" s="291" t="str">
        <f t="shared" ca="1" si="155"/>
        <v/>
      </c>
      <c r="HA13" s="291" t="str">
        <f t="shared" si="156"/>
        <v/>
      </c>
      <c r="HB13" s="291" t="str">
        <f t="shared" si="157"/>
        <v/>
      </c>
      <c r="HC13" s="291" t="str">
        <f t="shared" si="158"/>
        <v/>
      </c>
      <c r="HD13" s="291" t="str">
        <f t="shared" si="159"/>
        <v/>
      </c>
      <c r="HE13" s="291" t="str">
        <f t="shared" si="160"/>
        <v/>
      </c>
      <c r="HF13" s="291" t="str">
        <f t="shared" si="161"/>
        <v/>
      </c>
      <c r="HG13" s="291" t="str">
        <f t="shared" si="162"/>
        <v/>
      </c>
      <c r="HH13" s="291" t="str">
        <f t="shared" si="163"/>
        <v/>
      </c>
      <c r="HI13" s="291" t="str">
        <f t="shared" si="164"/>
        <v/>
      </c>
      <c r="HJ13" s="291" t="str">
        <f t="shared" si="165"/>
        <v/>
      </c>
      <c r="HK13" s="291" t="str">
        <f t="shared" si="166"/>
        <v/>
      </c>
      <c r="HL13" s="291" t="str">
        <f t="shared" si="167"/>
        <v/>
      </c>
      <c r="HM13" s="291" t="str">
        <f t="shared" si="168"/>
        <v>41-1</v>
      </c>
      <c r="HN13" s="291" t="str">
        <f t="shared" si="169"/>
        <v>35-1</v>
      </c>
    </row>
    <row r="14" spans="1:222">
      <c r="A14" s="332">
        <v>10</v>
      </c>
      <c r="B14" s="332">
        <f>COUNTIF('中間シート (2)'!M:M,行政集計シート※記入不要です!A14)</f>
        <v>0</v>
      </c>
      <c r="C14" s="188" t="str">
        <f t="shared" si="177"/>
        <v/>
      </c>
      <c r="D14" s="188" t="str">
        <f t="shared" si="178"/>
        <v/>
      </c>
      <c r="E14" s="188"/>
      <c r="F14" s="188" t="str">
        <f t="shared" si="179"/>
        <v/>
      </c>
      <c r="G14" s="189"/>
      <c r="H14" s="186" t="str">
        <f>IFERROR(VLOOKUP($A14,'中間シート (2)'!$M$6:$AR$65,H$1,FALSE),"")</f>
        <v/>
      </c>
      <c r="I14" s="186" t="str">
        <f>IFERROR(VLOOKUP($A14,'中間シート (2)'!$M$6:$AR$65,I$1,FALSE),"")</f>
        <v/>
      </c>
      <c r="J14" s="186" t="str">
        <f>IFERROR(VLOOKUP($A14,'中間シート (2)'!$M$6:$AR$65,J$1,FALSE),"")</f>
        <v/>
      </c>
      <c r="K14" s="186" t="str">
        <f>IFERROR(VLOOKUP($A14,'中間シート (2)'!$M$6:$AR$65,K$1,FALSE),"")</f>
        <v/>
      </c>
      <c r="L14" s="186" t="str">
        <f>IFERROR(VLOOKUP($A14,'中間シート (2)'!$M$6:$AR$65,L$1,FALSE),"")</f>
        <v/>
      </c>
      <c r="M14" s="186" t="str">
        <f>IFERROR(VLOOKUP($A14,'中間シート (2)'!$M$6:$AR$65,M$1,FALSE),"")</f>
        <v/>
      </c>
      <c r="N14" s="186" t="str">
        <f>IFERROR(VLOOKUP($A14,'中間シート (2)'!$M$6:$AR$65,N$1,FALSE),"")</f>
        <v/>
      </c>
      <c r="O14" s="186" t="str">
        <f>IFERROR(VLOOKUP($A14,'中間シート (2)'!$M$6:$AR$65,O$1,FALSE),"")</f>
        <v/>
      </c>
      <c r="P14" s="186" t="str">
        <f>IFERROR(VLOOKUP($A14,'中間シート (2)'!$M$6:$AR$65,P$1,FALSE),"")</f>
        <v/>
      </c>
      <c r="Q14" s="186" t="str">
        <f>IFERROR(VLOOKUP($A14,'中間シート (2)'!$M$6:$AR$65,Q$1,FALSE),"")</f>
        <v/>
      </c>
      <c r="R14" s="186" t="str">
        <f>IFERROR(VLOOKUP($A14,'中間シート (2)'!$M$6:$AR$65,R$1,FALSE),"")</f>
        <v/>
      </c>
      <c r="S14" s="186" t="str">
        <f>IFERROR(VLOOKUP($A14,'中間シート (2)'!$M$6:$AR$65,S$1,FALSE),"")</f>
        <v/>
      </c>
      <c r="T14" s="186" t="str">
        <f>IFERROR(VLOOKUP($A14,'中間シート (2)'!$M$6:$AR$65,T$1,FALSE),"")</f>
        <v/>
      </c>
      <c r="U14" s="186" t="str">
        <f>IFERROR(VLOOKUP($A14,'中間シート (2)'!$M$6:$AR$65,U$1,FALSE),"")</f>
        <v/>
      </c>
      <c r="V14" s="186" t="str">
        <f>IFERROR(VLOOKUP($A14,'中間シート (2)'!$M$6:$AR$65,V$1,FALSE),"")</f>
        <v/>
      </c>
      <c r="W14" s="186"/>
      <c r="X14" s="186" t="str">
        <f>IFERROR(VLOOKUP($A14,'中間シート (2)'!$M$6:$AR$65,X$1,FALSE),"")</f>
        <v/>
      </c>
      <c r="Y14" s="186" t="str">
        <f>IFERROR(VLOOKUP($A14,'中間シート (2)'!$M$6:$AR$65,Y$1,FALSE),"")</f>
        <v/>
      </c>
      <c r="Z14" s="186" t="str">
        <f>IFERROR(VLOOKUP($A14,'中間シート (2)'!$M$6:$AR$65,Z$1,FALSE),"")</f>
        <v/>
      </c>
      <c r="AA14" s="186" t="str">
        <f>IFERROR(VLOOKUP($A14,'中間シート (2)'!$M$6:$AR$65,AA$1,FALSE),"")</f>
        <v/>
      </c>
      <c r="AB14" s="186" t="str">
        <f>IFERROR(VLOOKUP($A14,'中間シート (2)'!$M$6:$AR$65,AB$1,FALSE),"")</f>
        <v/>
      </c>
      <c r="AC14" s="186" t="str">
        <f>IFERROR(VLOOKUP($A14,'中間シート (2)'!$M$6:$AR$65,AC$1,FALSE),"")</f>
        <v/>
      </c>
      <c r="AD14" s="186" t="str">
        <f>IFERROR(VLOOKUP($A14,'中間シート (2)'!$M$6:$AR$65,AD$1,FALSE),"")</f>
        <v/>
      </c>
      <c r="AE14" s="186" t="str">
        <f>IFERROR(VLOOKUP($A14,'中間シート (2)'!$M$6:$AR$65,AE$1,FALSE),"")</f>
        <v/>
      </c>
      <c r="AF14" s="186"/>
      <c r="AG14" s="186"/>
      <c r="AH14" s="186"/>
      <c r="AI14" s="194" t="str">
        <f>IFERROR(VLOOKUP($A14,'中間シート (2)'!$M$6:$BC$67,AI$1,FALSE),"")</f>
        <v/>
      </c>
      <c r="AJ14" s="194" t="str">
        <f>IFERROR(VLOOKUP($A14,'中間シート (2)'!$M$6:$BC$67,AJ$1,FALSE),"")</f>
        <v/>
      </c>
      <c r="AK14" s="194" t="str">
        <f>IFERROR(VLOOKUP($A14,'中間シート (2)'!$M$6:$BC$67,AK$1,FALSE),"")</f>
        <v/>
      </c>
      <c r="AL14" s="194" t="str">
        <f>IFERROR(VLOOKUP($A14,'中間シート (2)'!$M$6:$BC$67,AL$1,FALSE),"")</f>
        <v/>
      </c>
      <c r="AM14" s="194" t="str">
        <f>IFERROR(VLOOKUP($A14,'中間シート (2)'!$M$6:$BC$67,AM$1,FALSE),"")</f>
        <v/>
      </c>
      <c r="AN14" s="194" t="str">
        <f>IFERROR(VLOOKUP($A14,'中間シート (2)'!$M$6:$BC$67,AN$1,FALSE),"")</f>
        <v/>
      </c>
      <c r="AO14" s="194" t="str">
        <f>IFERROR(VLOOKUP($A14,'中間シート (2)'!$M$6:$BC$67,AO$1,FALSE),"")</f>
        <v/>
      </c>
      <c r="AP14" s="194" t="str">
        <f>IFERROR(VLOOKUP($A14,'中間シート (2)'!$M$6:$BC$67,AP$1,FALSE),"")</f>
        <v/>
      </c>
      <c r="AS14" s="187"/>
      <c r="AT14" s="187"/>
      <c r="AU14" s="187"/>
      <c r="AV14" s="290">
        <f t="shared" si="170"/>
        <v>1</v>
      </c>
      <c r="AW14" s="290">
        <f t="shared" si="171"/>
        <v>1</v>
      </c>
      <c r="AX14" s="290">
        <f t="shared" si="172"/>
        <v>1</v>
      </c>
      <c r="AY14" s="290">
        <f t="shared" si="173"/>
        <v>10</v>
      </c>
      <c r="AZ14" s="290">
        <f t="shared" si="174"/>
        <v>10</v>
      </c>
      <c r="BA14" s="290">
        <f t="shared" si="175"/>
        <v>101</v>
      </c>
      <c r="BB14" s="290">
        <f t="shared" si="8"/>
        <v>0</v>
      </c>
      <c r="BC14" s="290">
        <f t="shared" si="9"/>
        <v>0</v>
      </c>
      <c r="BD14" s="290">
        <f t="shared" si="176"/>
        <v>0</v>
      </c>
      <c r="BE14" s="290"/>
      <c r="BF14" s="290">
        <v>10</v>
      </c>
      <c r="BG14" s="290">
        <f t="shared" si="11"/>
        <v>0</v>
      </c>
      <c r="BH14" s="290">
        <f t="shared" si="12"/>
        <v>0</v>
      </c>
      <c r="BI14" s="290"/>
      <c r="BJ14" s="291" t="str">
        <f t="shared" si="13"/>
        <v>2-1</v>
      </c>
      <c r="BK14" s="291" t="str">
        <f t="shared" si="14"/>
        <v/>
      </c>
      <c r="BL14" s="291" t="str">
        <f t="shared" si="15"/>
        <v/>
      </c>
      <c r="BM14" s="291" t="str">
        <f t="shared" si="16"/>
        <v/>
      </c>
      <c r="BN14" s="291" t="str">
        <f t="shared" ca="1" si="17"/>
        <v/>
      </c>
      <c r="BO14" s="291" t="str">
        <f t="shared" ca="1" si="18"/>
        <v/>
      </c>
      <c r="BP14" s="291" t="str">
        <f t="shared" si="19"/>
        <v/>
      </c>
      <c r="BQ14" s="291" t="str">
        <f t="shared" ca="1" si="20"/>
        <v/>
      </c>
      <c r="BR14" s="291" t="str">
        <f t="shared" si="21"/>
        <v/>
      </c>
      <c r="BS14" s="291" t="str">
        <f t="shared" si="22"/>
        <v/>
      </c>
      <c r="BT14" s="291" t="str">
        <f t="shared" si="23"/>
        <v/>
      </c>
      <c r="BU14" s="291" t="str">
        <f t="shared" si="24"/>
        <v/>
      </c>
      <c r="BV14" s="291" t="str">
        <f t="shared" ca="1" si="25"/>
        <v/>
      </c>
      <c r="BW14" s="291" t="str">
        <f t="shared" si="26"/>
        <v/>
      </c>
      <c r="BX14" s="291" t="str">
        <f t="shared" ca="1" si="27"/>
        <v/>
      </c>
      <c r="BY14" s="291" t="str">
        <f t="shared" si="28"/>
        <v/>
      </c>
      <c r="BZ14" s="291" t="str">
        <f t="shared" si="29"/>
        <v/>
      </c>
      <c r="CA14" s="291" t="str">
        <f t="shared" si="30"/>
        <v>5-4</v>
      </c>
      <c r="CB14" s="291" t="str">
        <f t="shared" si="31"/>
        <v/>
      </c>
      <c r="CC14" s="291" t="str">
        <f t="shared" si="32"/>
        <v/>
      </c>
      <c r="CD14" s="291" t="str">
        <f t="shared" si="33"/>
        <v/>
      </c>
      <c r="CE14" s="291" t="str">
        <f t="shared" si="34"/>
        <v/>
      </c>
      <c r="CF14" s="291" t="str">
        <f t="shared" si="35"/>
        <v/>
      </c>
      <c r="CG14" s="291" t="str">
        <f t="shared" si="36"/>
        <v>7-3</v>
      </c>
      <c r="CH14" s="291" t="str">
        <f t="shared" si="37"/>
        <v/>
      </c>
      <c r="CI14" s="291" t="str">
        <f t="shared" si="38"/>
        <v/>
      </c>
      <c r="CJ14" s="291" t="str">
        <f t="shared" si="39"/>
        <v>8-3</v>
      </c>
      <c r="CK14" s="291" t="str">
        <f t="shared" si="40"/>
        <v>8-4</v>
      </c>
      <c r="CL14" s="291" t="str">
        <f t="shared" si="41"/>
        <v/>
      </c>
      <c r="CM14" s="291" t="str">
        <f t="shared" si="42"/>
        <v>9-1-3</v>
      </c>
      <c r="CN14" s="291" t="str">
        <f>IF(AND(I14&gt;=2, I14&lt;=4, N14=""), "",
IF(AND(N14&lt;&gt;"",IFERROR(MATCH(VALUE(N14),'主要用途（大分類）'!$A$5:$A$38,0),0)=0),"9-1-4",""))</f>
        <v/>
      </c>
      <c r="CO14" s="291" t="str">
        <f t="shared" si="43"/>
        <v/>
      </c>
      <c r="CP14" s="291" t="str">
        <f t="shared" si="44"/>
        <v>9-2-2</v>
      </c>
      <c r="CQ14" s="291" t="str">
        <f>IF(AND(I14&gt;=2, I14&lt;=4, O14=""), "",
IF(OR(AND(O14&lt;&gt;"",IFERROR(MATCH(VALUE(O14),建築物の用途区分!$C$5:$C$76,0),0)=0),AND(AI14&lt;&gt;"",IFERROR(MATCH(VALUE(AI14),建築物の用途区分!$C$5:$C$76,0),0)=0),AND(AK14&lt;&gt;"",IFERROR(MATCH(VALUE(AK14),建築物の用途区分!$C$5:$C$76,0),0)=0),AND(AM14&lt;&gt;"",IFERROR(MATCH(VALUE(AM14),建築物の用途区分!$C$5:$C$76,0),0)=0)),"9-2-3",""))</f>
        <v/>
      </c>
      <c r="CR14" s="291" t="str">
        <f>IF(AND(I14&gt;=2, I14&lt;=4, O14=""), "",IF(M14=1,IF(VLOOKUP(VALUE(O14),'用途の分類（用途区分）対応表'!$B$7:$S$78,IF(VALUE(N14)=1,2,IF(VALUE(N14)=2,3,IF(AND(N14&gt;=10,N14&lt;=24),N14-6,N14-26))),FALSE)="×","9-2-4",""),""))</f>
        <v/>
      </c>
      <c r="CS14" s="291" t="str">
        <f t="shared" si="45"/>
        <v/>
      </c>
      <c r="CT14" s="291" t="str">
        <f t="shared" si="46"/>
        <v/>
      </c>
      <c r="CU14" s="291" t="str">
        <f t="shared" si="47"/>
        <v/>
      </c>
      <c r="CV14" s="291" t="str">
        <f t="shared" si="48"/>
        <v/>
      </c>
      <c r="CW14" s="291" t="str">
        <f t="shared" si="49"/>
        <v/>
      </c>
      <c r="CX14" s="291" t="str">
        <f t="shared" si="50"/>
        <v/>
      </c>
      <c r="CY14" s="291" t="str">
        <f t="shared" si="51"/>
        <v/>
      </c>
      <c r="CZ14" s="291" t="str">
        <f t="shared" si="52"/>
        <v>11-3</v>
      </c>
      <c r="DA14" s="291" t="str">
        <f t="shared" si="53"/>
        <v/>
      </c>
      <c r="DB14" s="291" t="str">
        <f t="shared" si="54"/>
        <v/>
      </c>
      <c r="DC14" s="291" t="str">
        <f t="shared" si="55"/>
        <v/>
      </c>
      <c r="DD14" s="291" t="str">
        <f t="shared" si="56"/>
        <v>12-3</v>
      </c>
      <c r="DE14" s="291" t="str">
        <f t="shared" si="57"/>
        <v/>
      </c>
      <c r="DF14" s="291" t="str">
        <f t="shared" si="58"/>
        <v/>
      </c>
      <c r="DG14" s="291" t="str">
        <f t="shared" si="59"/>
        <v/>
      </c>
      <c r="DH14" s="291" t="str">
        <f t="shared" si="60"/>
        <v>13-3</v>
      </c>
      <c r="DI14" s="291" t="str">
        <f t="shared" si="61"/>
        <v/>
      </c>
      <c r="DJ14" s="291" t="str">
        <f t="shared" si="62"/>
        <v/>
      </c>
      <c r="DK14" s="291" t="str">
        <f t="shared" si="63"/>
        <v>13-8</v>
      </c>
      <c r="DL14" s="291" t="str">
        <f t="shared" si="64"/>
        <v/>
      </c>
      <c r="DM14" s="291" t="str">
        <f t="shared" si="65"/>
        <v/>
      </c>
      <c r="DN14" s="291" t="str">
        <f t="shared" si="66"/>
        <v/>
      </c>
      <c r="DO14" s="291" t="str">
        <f t="shared" si="67"/>
        <v>14-2</v>
      </c>
      <c r="DP14" s="291" t="str">
        <f t="shared" si="68"/>
        <v/>
      </c>
      <c r="DQ14" s="291" t="str">
        <f t="shared" si="69"/>
        <v/>
      </c>
      <c r="DR14" s="291" t="str">
        <f t="shared" si="70"/>
        <v/>
      </c>
      <c r="DS14" s="291" t="str">
        <f t="shared" si="71"/>
        <v/>
      </c>
      <c r="DT14" s="291" t="str">
        <f t="shared" si="72"/>
        <v/>
      </c>
      <c r="DU14" s="291" t="str">
        <f t="shared" si="73"/>
        <v/>
      </c>
      <c r="DV14" s="291" t="str">
        <f t="shared" si="74"/>
        <v/>
      </c>
      <c r="DW14" s="291" t="str">
        <f t="shared" si="75"/>
        <v/>
      </c>
      <c r="DX14" s="291" t="str">
        <f t="shared" si="76"/>
        <v/>
      </c>
      <c r="DY14" s="291" t="str">
        <f t="shared" si="77"/>
        <v/>
      </c>
      <c r="DZ14" s="291" t="str">
        <f t="shared" si="78"/>
        <v/>
      </c>
      <c r="EA14" s="291" t="str">
        <f t="shared" si="79"/>
        <v/>
      </c>
      <c r="EB14" s="291" t="str">
        <f t="shared" si="80"/>
        <v/>
      </c>
      <c r="EC14" s="291" t="str">
        <f t="shared" si="81"/>
        <v/>
      </c>
      <c r="ED14" s="291" t="str">
        <f t="shared" si="82"/>
        <v/>
      </c>
      <c r="EE14" s="291" t="str">
        <f t="shared" si="83"/>
        <v/>
      </c>
      <c r="EF14" s="291" t="str">
        <f t="shared" si="84"/>
        <v/>
      </c>
      <c r="EG14" s="291" t="str">
        <f t="shared" si="85"/>
        <v/>
      </c>
      <c r="EH14" s="291" t="str">
        <f t="shared" si="86"/>
        <v/>
      </c>
      <c r="EI14" s="291" t="str">
        <f t="shared" si="87"/>
        <v/>
      </c>
      <c r="EJ14" s="291" t="str">
        <f t="shared" si="88"/>
        <v/>
      </c>
      <c r="EK14" s="291" t="str">
        <f t="shared" si="89"/>
        <v/>
      </c>
      <c r="EL14" s="291" t="str">
        <f t="shared" si="90"/>
        <v/>
      </c>
      <c r="EM14" s="291" t="str">
        <f t="shared" si="91"/>
        <v/>
      </c>
      <c r="EN14" s="291" t="str">
        <f t="shared" si="92"/>
        <v/>
      </c>
      <c r="EO14" s="291" t="str">
        <f t="shared" si="93"/>
        <v/>
      </c>
      <c r="EP14" s="291" t="str">
        <f t="shared" si="94"/>
        <v/>
      </c>
      <c r="EQ14" s="291" t="str">
        <f t="shared" si="95"/>
        <v/>
      </c>
      <c r="ER14" s="291" t="str">
        <f t="shared" si="96"/>
        <v/>
      </c>
      <c r="ES14" s="291" t="str">
        <f t="shared" si="97"/>
        <v/>
      </c>
      <c r="ET14" s="291" t="str">
        <f t="shared" si="98"/>
        <v/>
      </c>
      <c r="EU14" s="291" t="str">
        <f t="shared" si="99"/>
        <v/>
      </c>
      <c r="EV14" s="291" t="str">
        <f t="shared" si="100"/>
        <v/>
      </c>
      <c r="EW14" s="291" t="str">
        <f t="shared" si="101"/>
        <v/>
      </c>
      <c r="EX14" s="291" t="str">
        <f t="shared" si="102"/>
        <v/>
      </c>
      <c r="EY14" s="291" t="str">
        <f t="shared" si="103"/>
        <v/>
      </c>
      <c r="EZ14" s="291" t="str">
        <f t="shared" si="104"/>
        <v/>
      </c>
      <c r="FA14" s="291" t="str">
        <f t="shared" si="105"/>
        <v/>
      </c>
      <c r="FB14" s="291" t="str">
        <f t="shared" si="106"/>
        <v/>
      </c>
      <c r="FC14" s="291" t="str">
        <f t="shared" si="107"/>
        <v/>
      </c>
      <c r="FD14" s="291" t="str">
        <f t="shared" si="108"/>
        <v/>
      </c>
      <c r="FE14" s="291" t="str">
        <f t="shared" si="109"/>
        <v/>
      </c>
      <c r="FF14" s="291" t="str">
        <f t="shared" si="110"/>
        <v/>
      </c>
      <c r="FG14" s="291" t="str">
        <f t="shared" si="111"/>
        <v/>
      </c>
      <c r="FH14" s="291" t="str">
        <f t="shared" si="112"/>
        <v/>
      </c>
      <c r="FI14" s="291" t="str">
        <f t="shared" si="113"/>
        <v/>
      </c>
      <c r="FJ14" s="291" t="str">
        <f t="shared" ca="1" si="114"/>
        <v/>
      </c>
      <c r="FK14" s="291" t="str">
        <f t="shared" ca="1" si="115"/>
        <v/>
      </c>
      <c r="FL14" s="291" t="str">
        <f t="shared" si="116"/>
        <v/>
      </c>
      <c r="FM14" s="291" t="str">
        <f t="shared" si="117"/>
        <v/>
      </c>
      <c r="FN14" s="291" t="str">
        <f t="shared" si="118"/>
        <v/>
      </c>
      <c r="FO14" s="291" t="str">
        <f t="shared" si="119"/>
        <v/>
      </c>
      <c r="FP14" s="291" t="str">
        <f t="shared" si="120"/>
        <v/>
      </c>
      <c r="FQ14" s="291" t="str">
        <f t="shared" si="121"/>
        <v/>
      </c>
      <c r="FR14" s="291" t="str">
        <f t="shared" si="122"/>
        <v/>
      </c>
      <c r="FS14" s="291" t="str">
        <f t="shared" si="123"/>
        <v/>
      </c>
      <c r="FT14" s="291" t="str">
        <f t="shared" si="124"/>
        <v/>
      </c>
      <c r="FU14" s="291" t="str">
        <f t="shared" si="125"/>
        <v/>
      </c>
      <c r="FV14" s="291" t="str">
        <f t="shared" si="126"/>
        <v/>
      </c>
      <c r="FW14" s="291" t="str">
        <f t="shared" si="127"/>
        <v/>
      </c>
      <c r="FX14" s="291" t="str">
        <f t="shared" si="128"/>
        <v/>
      </c>
      <c r="FY14" s="291" t="str">
        <f t="shared" ca="1" si="129"/>
        <v/>
      </c>
      <c r="FZ14" s="291" t="str">
        <f ca="1">IF(AND(I14="",X14="",AC14=""),"",
IF(COUNTIF(エラー22シート!$G$4:$G$53, OFFSET(J14,IF(I14="",0,-I14+1),0)*100+OFFSET(Y14,IF(I14="",0,-I14+1),0)*10+AC14)&gt;0,"22-4",""))</f>
        <v/>
      </c>
      <c r="GA14" s="291" t="str">
        <f t="shared" ca="1" si="130"/>
        <v/>
      </c>
      <c r="GB14" s="291" t="str">
        <f t="shared" ca="1" si="131"/>
        <v/>
      </c>
      <c r="GC14" s="291" t="str">
        <f t="shared" ca="1" si="132"/>
        <v/>
      </c>
      <c r="GD14" s="291" t="str">
        <f t="shared" ca="1" si="133"/>
        <v/>
      </c>
      <c r="GE14" s="291" t="str">
        <f t="shared" ca="1" si="134"/>
        <v/>
      </c>
      <c r="GF14" s="291" t="str">
        <f t="shared" ca="1" si="135"/>
        <v/>
      </c>
      <c r="GG14" s="291" t="str">
        <f t="shared" ca="1" si="136"/>
        <v/>
      </c>
      <c r="GH14" s="291" t="str">
        <f t="shared" ca="1" si="137"/>
        <v/>
      </c>
      <c r="GI14" s="291" t="str">
        <f t="shared" ca="1" si="138"/>
        <v/>
      </c>
      <c r="GJ14" s="291" t="str">
        <f t="shared" ca="1" si="139"/>
        <v/>
      </c>
      <c r="GK14" s="291" t="str">
        <f t="shared" ca="1" si="140"/>
        <v/>
      </c>
      <c r="GL14" s="291" t="str">
        <f t="shared" si="141"/>
        <v/>
      </c>
      <c r="GM14" s="291" t="str">
        <f t="shared" ca="1" si="142"/>
        <v/>
      </c>
      <c r="GN14" s="291" t="str">
        <f t="shared" ca="1" si="143"/>
        <v/>
      </c>
      <c r="GO14" s="291" t="str">
        <f t="shared" ca="1" si="144"/>
        <v/>
      </c>
      <c r="GP14" s="291" t="str">
        <f t="shared" ca="1" si="145"/>
        <v/>
      </c>
      <c r="GQ14" s="291" t="str">
        <f t="shared" ca="1" si="146"/>
        <v/>
      </c>
      <c r="GR14" s="291" t="str">
        <f t="shared" ca="1" si="147"/>
        <v/>
      </c>
      <c r="GS14" s="291" t="str">
        <f t="shared" ca="1" si="148"/>
        <v/>
      </c>
      <c r="GT14" s="291" t="str">
        <f t="shared" ca="1" si="149"/>
        <v/>
      </c>
      <c r="GU14" s="291" t="str">
        <f t="shared" ca="1" si="150"/>
        <v/>
      </c>
      <c r="GV14" s="291" t="str">
        <f t="shared" ca="1" si="151"/>
        <v/>
      </c>
      <c r="GW14" s="291" t="str">
        <f t="shared" ca="1" si="152"/>
        <v/>
      </c>
      <c r="GX14" s="291" t="str">
        <f t="shared" ca="1" si="153"/>
        <v/>
      </c>
      <c r="GY14" s="291" t="str">
        <f t="shared" ca="1" si="154"/>
        <v/>
      </c>
      <c r="GZ14" s="291" t="str">
        <f t="shared" ca="1" si="155"/>
        <v/>
      </c>
      <c r="HA14" s="291" t="str">
        <f t="shared" si="156"/>
        <v/>
      </c>
      <c r="HB14" s="291" t="str">
        <f t="shared" si="157"/>
        <v/>
      </c>
      <c r="HC14" s="291" t="str">
        <f t="shared" si="158"/>
        <v/>
      </c>
      <c r="HD14" s="291" t="str">
        <f t="shared" si="159"/>
        <v/>
      </c>
      <c r="HE14" s="291" t="str">
        <f t="shared" si="160"/>
        <v/>
      </c>
      <c r="HF14" s="291" t="str">
        <f t="shared" si="161"/>
        <v/>
      </c>
      <c r="HG14" s="291" t="str">
        <f t="shared" si="162"/>
        <v/>
      </c>
      <c r="HH14" s="291" t="str">
        <f t="shared" si="163"/>
        <v/>
      </c>
      <c r="HI14" s="291" t="str">
        <f t="shared" si="164"/>
        <v/>
      </c>
      <c r="HJ14" s="291" t="str">
        <f t="shared" si="165"/>
        <v/>
      </c>
      <c r="HK14" s="291" t="str">
        <f t="shared" si="166"/>
        <v/>
      </c>
      <c r="HL14" s="291" t="str">
        <f t="shared" si="167"/>
        <v/>
      </c>
      <c r="HM14" s="291" t="str">
        <f t="shared" si="168"/>
        <v>41-1</v>
      </c>
      <c r="HN14" s="291" t="str">
        <f t="shared" si="169"/>
        <v>35-1</v>
      </c>
    </row>
    <row r="15" spans="1:222">
      <c r="A15" s="332">
        <v>11</v>
      </c>
      <c r="B15" s="332">
        <f>COUNTIF('中間シート (2)'!M:M,行政集計シート※記入不要です!A15)</f>
        <v>0</v>
      </c>
      <c r="C15" s="188" t="str">
        <f t="shared" si="177"/>
        <v/>
      </c>
      <c r="D15" s="188" t="str">
        <f t="shared" si="178"/>
        <v/>
      </c>
      <c r="E15" s="188"/>
      <c r="F15" s="188" t="str">
        <f t="shared" si="179"/>
        <v/>
      </c>
      <c r="G15" s="189"/>
      <c r="H15" s="186" t="str">
        <f>IFERROR(VLOOKUP($A15,'中間シート (2)'!$M$6:$AR$65,H$1,FALSE),"")</f>
        <v/>
      </c>
      <c r="I15" s="186" t="str">
        <f>IFERROR(VLOOKUP($A15,'中間シート (2)'!$M$6:$AR$65,I$1,FALSE),"")</f>
        <v/>
      </c>
      <c r="J15" s="186" t="str">
        <f>IFERROR(VLOOKUP($A15,'中間シート (2)'!$M$6:$AR$65,J$1,FALSE),"")</f>
        <v/>
      </c>
      <c r="K15" s="186" t="str">
        <f>IFERROR(VLOOKUP($A15,'中間シート (2)'!$M$6:$AR$65,K$1,FALSE),"")</f>
        <v/>
      </c>
      <c r="L15" s="186" t="str">
        <f>IFERROR(VLOOKUP($A15,'中間シート (2)'!$M$6:$AR$65,L$1,FALSE),"")</f>
        <v/>
      </c>
      <c r="M15" s="186" t="str">
        <f>IFERROR(VLOOKUP($A15,'中間シート (2)'!$M$6:$AR$65,M$1,FALSE),"")</f>
        <v/>
      </c>
      <c r="N15" s="186" t="str">
        <f>IFERROR(VLOOKUP($A15,'中間シート (2)'!$M$6:$AR$65,N$1,FALSE),"")</f>
        <v/>
      </c>
      <c r="O15" s="186" t="str">
        <f>IFERROR(VLOOKUP($A15,'中間シート (2)'!$M$6:$AR$65,O$1,FALSE),"")</f>
        <v/>
      </c>
      <c r="P15" s="186" t="str">
        <f>IFERROR(VLOOKUP($A15,'中間シート (2)'!$M$6:$AR$65,P$1,FALSE),"")</f>
        <v/>
      </c>
      <c r="Q15" s="186" t="str">
        <f>IFERROR(VLOOKUP($A15,'中間シート (2)'!$M$6:$AR$65,Q$1,FALSE),"")</f>
        <v/>
      </c>
      <c r="R15" s="186" t="str">
        <f>IFERROR(VLOOKUP($A15,'中間シート (2)'!$M$6:$AR$65,R$1,FALSE),"")</f>
        <v/>
      </c>
      <c r="S15" s="186" t="str">
        <f>IFERROR(VLOOKUP($A15,'中間シート (2)'!$M$6:$AR$65,S$1,FALSE),"")</f>
        <v/>
      </c>
      <c r="T15" s="186" t="str">
        <f>IFERROR(VLOOKUP($A15,'中間シート (2)'!$M$6:$AR$65,T$1,FALSE),"")</f>
        <v/>
      </c>
      <c r="U15" s="186" t="str">
        <f>IFERROR(VLOOKUP($A15,'中間シート (2)'!$M$6:$AR$65,U$1,FALSE),"")</f>
        <v/>
      </c>
      <c r="V15" s="186" t="str">
        <f>IFERROR(VLOOKUP($A15,'中間シート (2)'!$M$6:$AR$65,V$1,FALSE),"")</f>
        <v/>
      </c>
      <c r="W15" s="186"/>
      <c r="X15" s="186" t="str">
        <f>IFERROR(VLOOKUP($A15,'中間シート (2)'!$M$6:$AR$65,X$1,FALSE),"")</f>
        <v/>
      </c>
      <c r="Y15" s="186" t="str">
        <f>IFERROR(VLOOKUP($A15,'中間シート (2)'!$M$6:$AR$65,Y$1,FALSE),"")</f>
        <v/>
      </c>
      <c r="Z15" s="186" t="str">
        <f>IFERROR(VLOOKUP($A15,'中間シート (2)'!$M$6:$AR$65,Z$1,FALSE),"")</f>
        <v/>
      </c>
      <c r="AA15" s="186" t="str">
        <f>IFERROR(VLOOKUP($A15,'中間シート (2)'!$M$6:$AR$65,AA$1,FALSE),"")</f>
        <v/>
      </c>
      <c r="AB15" s="186" t="str">
        <f>IFERROR(VLOOKUP($A15,'中間シート (2)'!$M$6:$AR$65,AB$1,FALSE),"")</f>
        <v/>
      </c>
      <c r="AC15" s="186" t="str">
        <f>IFERROR(VLOOKUP($A15,'中間シート (2)'!$M$6:$AR$65,AC$1,FALSE),"")</f>
        <v/>
      </c>
      <c r="AD15" s="186" t="str">
        <f>IFERROR(VLOOKUP($A15,'中間シート (2)'!$M$6:$AR$65,AD$1,FALSE),"")</f>
        <v/>
      </c>
      <c r="AE15" s="186" t="str">
        <f>IFERROR(VLOOKUP($A15,'中間シート (2)'!$M$6:$AR$65,AE$1,FALSE),"")</f>
        <v/>
      </c>
      <c r="AF15" s="186"/>
      <c r="AG15" s="186"/>
      <c r="AH15" s="186"/>
      <c r="AI15" s="194" t="str">
        <f>IFERROR(VLOOKUP($A15,'中間シート (2)'!$M$6:$BC$67,AI$1,FALSE),"")</f>
        <v/>
      </c>
      <c r="AJ15" s="194" t="str">
        <f>IFERROR(VLOOKUP($A15,'中間シート (2)'!$M$6:$BC$67,AJ$1,FALSE),"")</f>
        <v/>
      </c>
      <c r="AK15" s="194" t="str">
        <f>IFERROR(VLOOKUP($A15,'中間シート (2)'!$M$6:$BC$67,AK$1,FALSE),"")</f>
        <v/>
      </c>
      <c r="AL15" s="194" t="str">
        <f>IFERROR(VLOOKUP($A15,'中間シート (2)'!$M$6:$BC$67,AL$1,FALSE),"")</f>
        <v/>
      </c>
      <c r="AM15" s="194" t="str">
        <f>IFERROR(VLOOKUP($A15,'中間シート (2)'!$M$6:$BC$67,AM$1,FALSE),"")</f>
        <v/>
      </c>
      <c r="AN15" s="194" t="str">
        <f>IFERROR(VLOOKUP($A15,'中間シート (2)'!$M$6:$BC$67,AN$1,FALSE),"")</f>
        <v/>
      </c>
      <c r="AO15" s="194" t="str">
        <f>IFERROR(VLOOKUP($A15,'中間シート (2)'!$M$6:$BC$67,AO$1,FALSE),"")</f>
        <v/>
      </c>
      <c r="AP15" s="194" t="str">
        <f>IFERROR(VLOOKUP($A15,'中間シート (2)'!$M$6:$BC$67,AP$1,FALSE),"")</f>
        <v/>
      </c>
      <c r="AS15" s="187"/>
      <c r="AT15" s="187"/>
      <c r="AU15" s="187"/>
      <c r="AV15" s="290">
        <f t="shared" si="170"/>
        <v>1</v>
      </c>
      <c r="AW15" s="290">
        <f t="shared" si="171"/>
        <v>1</v>
      </c>
      <c r="AX15" s="290">
        <f t="shared" si="172"/>
        <v>1</v>
      </c>
      <c r="AY15" s="290">
        <f t="shared" si="173"/>
        <v>11</v>
      </c>
      <c r="AZ15" s="290">
        <f t="shared" si="174"/>
        <v>11</v>
      </c>
      <c r="BA15" s="290">
        <f t="shared" si="175"/>
        <v>111</v>
      </c>
      <c r="BB15" s="290">
        <f t="shared" si="8"/>
        <v>0</v>
      </c>
      <c r="BC15" s="290">
        <f t="shared" si="9"/>
        <v>0</v>
      </c>
      <c r="BD15" s="290">
        <f t="shared" si="176"/>
        <v>0</v>
      </c>
      <c r="BE15" s="290"/>
      <c r="BF15" s="290">
        <v>11</v>
      </c>
      <c r="BG15" s="290">
        <f t="shared" si="11"/>
        <v>0</v>
      </c>
      <c r="BH15" s="290">
        <f t="shared" si="12"/>
        <v>0</v>
      </c>
      <c r="BI15" s="290"/>
      <c r="BJ15" s="291" t="str">
        <f t="shared" si="13"/>
        <v>2-1</v>
      </c>
      <c r="BK15" s="291" t="str">
        <f t="shared" si="14"/>
        <v/>
      </c>
      <c r="BL15" s="291" t="str">
        <f t="shared" si="15"/>
        <v/>
      </c>
      <c r="BM15" s="291" t="str">
        <f t="shared" si="16"/>
        <v/>
      </c>
      <c r="BN15" s="291" t="str">
        <f t="shared" ca="1" si="17"/>
        <v/>
      </c>
      <c r="BO15" s="291" t="str">
        <f t="shared" ca="1" si="18"/>
        <v/>
      </c>
      <c r="BP15" s="291" t="str">
        <f t="shared" si="19"/>
        <v/>
      </c>
      <c r="BQ15" s="291" t="str">
        <f t="shared" ca="1" si="20"/>
        <v/>
      </c>
      <c r="BR15" s="291" t="str">
        <f t="shared" si="21"/>
        <v/>
      </c>
      <c r="BS15" s="291" t="str">
        <f t="shared" si="22"/>
        <v/>
      </c>
      <c r="BT15" s="291" t="str">
        <f t="shared" si="23"/>
        <v/>
      </c>
      <c r="BU15" s="291" t="str">
        <f t="shared" si="24"/>
        <v/>
      </c>
      <c r="BV15" s="291" t="str">
        <f t="shared" ca="1" si="25"/>
        <v/>
      </c>
      <c r="BW15" s="291" t="str">
        <f t="shared" si="26"/>
        <v/>
      </c>
      <c r="BX15" s="291" t="str">
        <f t="shared" ca="1" si="27"/>
        <v/>
      </c>
      <c r="BY15" s="291" t="str">
        <f t="shared" si="28"/>
        <v/>
      </c>
      <c r="BZ15" s="291" t="str">
        <f t="shared" si="29"/>
        <v/>
      </c>
      <c r="CA15" s="291" t="str">
        <f t="shared" si="30"/>
        <v>5-4</v>
      </c>
      <c r="CB15" s="291" t="str">
        <f t="shared" si="31"/>
        <v/>
      </c>
      <c r="CC15" s="291" t="str">
        <f t="shared" si="32"/>
        <v/>
      </c>
      <c r="CD15" s="291" t="str">
        <f t="shared" si="33"/>
        <v/>
      </c>
      <c r="CE15" s="291" t="str">
        <f t="shared" si="34"/>
        <v/>
      </c>
      <c r="CF15" s="291" t="str">
        <f t="shared" si="35"/>
        <v/>
      </c>
      <c r="CG15" s="291" t="str">
        <f t="shared" si="36"/>
        <v>7-3</v>
      </c>
      <c r="CH15" s="291" t="str">
        <f t="shared" si="37"/>
        <v/>
      </c>
      <c r="CI15" s="291" t="str">
        <f t="shared" si="38"/>
        <v/>
      </c>
      <c r="CJ15" s="291" t="str">
        <f t="shared" si="39"/>
        <v>8-3</v>
      </c>
      <c r="CK15" s="291" t="str">
        <f t="shared" si="40"/>
        <v>8-4</v>
      </c>
      <c r="CL15" s="291" t="str">
        <f t="shared" si="41"/>
        <v/>
      </c>
      <c r="CM15" s="291" t="str">
        <f t="shared" si="42"/>
        <v>9-1-3</v>
      </c>
      <c r="CN15" s="291" t="str">
        <f>IF(AND(I15&gt;=2, I15&lt;=4, N15=""), "",
IF(AND(N15&lt;&gt;"",IFERROR(MATCH(VALUE(N15),'主要用途（大分類）'!$A$5:$A$38,0),0)=0),"9-1-4",""))</f>
        <v/>
      </c>
      <c r="CO15" s="291" t="str">
        <f t="shared" si="43"/>
        <v/>
      </c>
      <c r="CP15" s="291" t="str">
        <f t="shared" si="44"/>
        <v>9-2-2</v>
      </c>
      <c r="CQ15" s="291" t="str">
        <f>IF(AND(I15&gt;=2, I15&lt;=4, O15=""), "",
IF(OR(AND(O15&lt;&gt;"",IFERROR(MATCH(VALUE(O15),建築物の用途区分!$C$5:$C$76,0),0)=0),AND(AI15&lt;&gt;"",IFERROR(MATCH(VALUE(AI15),建築物の用途区分!$C$5:$C$76,0),0)=0),AND(AK15&lt;&gt;"",IFERROR(MATCH(VALUE(AK15),建築物の用途区分!$C$5:$C$76,0),0)=0),AND(AM15&lt;&gt;"",IFERROR(MATCH(VALUE(AM15),建築物の用途区分!$C$5:$C$76,0),0)=0)),"9-2-3",""))</f>
        <v/>
      </c>
      <c r="CR15" s="291" t="str">
        <f>IF(AND(I15&gt;=2, I15&lt;=4, O15=""), "",IF(M15=1,IF(VLOOKUP(VALUE(O15),'用途の分類（用途区分）対応表'!$B$7:$S$78,IF(VALUE(N15)=1,2,IF(VALUE(N15)=2,3,IF(AND(N15&gt;=10,N15&lt;=24),N15-6,N15-26))),FALSE)="×","9-2-4",""),""))</f>
        <v/>
      </c>
      <c r="CS15" s="291" t="str">
        <f t="shared" si="45"/>
        <v/>
      </c>
      <c r="CT15" s="291" t="str">
        <f t="shared" si="46"/>
        <v/>
      </c>
      <c r="CU15" s="291" t="str">
        <f t="shared" si="47"/>
        <v/>
      </c>
      <c r="CV15" s="291" t="str">
        <f t="shared" si="48"/>
        <v/>
      </c>
      <c r="CW15" s="291" t="str">
        <f t="shared" si="49"/>
        <v/>
      </c>
      <c r="CX15" s="291" t="str">
        <f t="shared" si="50"/>
        <v/>
      </c>
      <c r="CY15" s="291" t="str">
        <f t="shared" si="51"/>
        <v/>
      </c>
      <c r="CZ15" s="291" t="str">
        <f t="shared" si="52"/>
        <v>11-3</v>
      </c>
      <c r="DA15" s="291" t="str">
        <f t="shared" si="53"/>
        <v/>
      </c>
      <c r="DB15" s="291" t="str">
        <f t="shared" si="54"/>
        <v/>
      </c>
      <c r="DC15" s="291" t="str">
        <f t="shared" si="55"/>
        <v/>
      </c>
      <c r="DD15" s="291" t="str">
        <f t="shared" si="56"/>
        <v>12-3</v>
      </c>
      <c r="DE15" s="291" t="str">
        <f t="shared" si="57"/>
        <v/>
      </c>
      <c r="DF15" s="291" t="str">
        <f t="shared" si="58"/>
        <v/>
      </c>
      <c r="DG15" s="291" t="str">
        <f t="shared" si="59"/>
        <v/>
      </c>
      <c r="DH15" s="291" t="str">
        <f t="shared" si="60"/>
        <v>13-3</v>
      </c>
      <c r="DI15" s="291" t="str">
        <f t="shared" si="61"/>
        <v/>
      </c>
      <c r="DJ15" s="291" t="str">
        <f t="shared" si="62"/>
        <v/>
      </c>
      <c r="DK15" s="291" t="str">
        <f t="shared" si="63"/>
        <v>13-8</v>
      </c>
      <c r="DL15" s="291" t="str">
        <f t="shared" si="64"/>
        <v/>
      </c>
      <c r="DM15" s="291" t="str">
        <f t="shared" si="65"/>
        <v/>
      </c>
      <c r="DN15" s="291" t="str">
        <f t="shared" si="66"/>
        <v/>
      </c>
      <c r="DO15" s="291" t="str">
        <f t="shared" si="67"/>
        <v>14-2</v>
      </c>
      <c r="DP15" s="291" t="str">
        <f t="shared" si="68"/>
        <v/>
      </c>
      <c r="DQ15" s="291" t="str">
        <f t="shared" si="69"/>
        <v/>
      </c>
      <c r="DR15" s="291" t="str">
        <f t="shared" si="70"/>
        <v/>
      </c>
      <c r="DS15" s="291" t="str">
        <f t="shared" si="71"/>
        <v/>
      </c>
      <c r="DT15" s="291" t="str">
        <f t="shared" si="72"/>
        <v/>
      </c>
      <c r="DU15" s="291" t="str">
        <f t="shared" si="73"/>
        <v/>
      </c>
      <c r="DV15" s="291" t="str">
        <f t="shared" si="74"/>
        <v/>
      </c>
      <c r="DW15" s="291" t="str">
        <f t="shared" si="75"/>
        <v/>
      </c>
      <c r="DX15" s="291" t="str">
        <f t="shared" si="76"/>
        <v/>
      </c>
      <c r="DY15" s="291" t="str">
        <f t="shared" si="77"/>
        <v/>
      </c>
      <c r="DZ15" s="291" t="str">
        <f t="shared" si="78"/>
        <v/>
      </c>
      <c r="EA15" s="291" t="str">
        <f t="shared" si="79"/>
        <v/>
      </c>
      <c r="EB15" s="291" t="str">
        <f t="shared" si="80"/>
        <v/>
      </c>
      <c r="EC15" s="291" t="str">
        <f t="shared" si="81"/>
        <v/>
      </c>
      <c r="ED15" s="291" t="str">
        <f t="shared" si="82"/>
        <v/>
      </c>
      <c r="EE15" s="291" t="str">
        <f t="shared" si="83"/>
        <v/>
      </c>
      <c r="EF15" s="291" t="str">
        <f t="shared" si="84"/>
        <v/>
      </c>
      <c r="EG15" s="291" t="str">
        <f t="shared" si="85"/>
        <v/>
      </c>
      <c r="EH15" s="291" t="str">
        <f t="shared" si="86"/>
        <v/>
      </c>
      <c r="EI15" s="291" t="str">
        <f t="shared" si="87"/>
        <v/>
      </c>
      <c r="EJ15" s="291" t="str">
        <f t="shared" si="88"/>
        <v/>
      </c>
      <c r="EK15" s="291" t="str">
        <f t="shared" si="89"/>
        <v/>
      </c>
      <c r="EL15" s="291" t="str">
        <f t="shared" si="90"/>
        <v/>
      </c>
      <c r="EM15" s="291" t="str">
        <f t="shared" si="91"/>
        <v/>
      </c>
      <c r="EN15" s="291" t="str">
        <f t="shared" si="92"/>
        <v/>
      </c>
      <c r="EO15" s="291" t="str">
        <f t="shared" si="93"/>
        <v/>
      </c>
      <c r="EP15" s="291" t="str">
        <f t="shared" si="94"/>
        <v/>
      </c>
      <c r="EQ15" s="291" t="str">
        <f t="shared" si="95"/>
        <v/>
      </c>
      <c r="ER15" s="291" t="str">
        <f t="shared" si="96"/>
        <v/>
      </c>
      <c r="ES15" s="291" t="str">
        <f t="shared" si="97"/>
        <v/>
      </c>
      <c r="ET15" s="291" t="str">
        <f t="shared" si="98"/>
        <v/>
      </c>
      <c r="EU15" s="291" t="str">
        <f t="shared" si="99"/>
        <v/>
      </c>
      <c r="EV15" s="291" t="str">
        <f t="shared" si="100"/>
        <v/>
      </c>
      <c r="EW15" s="291" t="str">
        <f t="shared" si="101"/>
        <v/>
      </c>
      <c r="EX15" s="291" t="str">
        <f t="shared" si="102"/>
        <v/>
      </c>
      <c r="EY15" s="291" t="str">
        <f t="shared" si="103"/>
        <v/>
      </c>
      <c r="EZ15" s="291" t="str">
        <f t="shared" si="104"/>
        <v/>
      </c>
      <c r="FA15" s="291" t="str">
        <f t="shared" si="105"/>
        <v/>
      </c>
      <c r="FB15" s="291" t="str">
        <f t="shared" si="106"/>
        <v/>
      </c>
      <c r="FC15" s="291" t="str">
        <f t="shared" si="107"/>
        <v/>
      </c>
      <c r="FD15" s="291" t="str">
        <f t="shared" si="108"/>
        <v/>
      </c>
      <c r="FE15" s="291" t="str">
        <f t="shared" si="109"/>
        <v/>
      </c>
      <c r="FF15" s="291" t="str">
        <f t="shared" si="110"/>
        <v/>
      </c>
      <c r="FG15" s="291" t="str">
        <f t="shared" si="111"/>
        <v/>
      </c>
      <c r="FH15" s="291" t="str">
        <f t="shared" si="112"/>
        <v/>
      </c>
      <c r="FI15" s="291" t="str">
        <f t="shared" si="113"/>
        <v/>
      </c>
      <c r="FJ15" s="291" t="str">
        <f t="shared" ca="1" si="114"/>
        <v/>
      </c>
      <c r="FK15" s="291" t="str">
        <f t="shared" ca="1" si="115"/>
        <v/>
      </c>
      <c r="FL15" s="291" t="str">
        <f t="shared" si="116"/>
        <v/>
      </c>
      <c r="FM15" s="291" t="str">
        <f t="shared" si="117"/>
        <v/>
      </c>
      <c r="FN15" s="291" t="str">
        <f t="shared" si="118"/>
        <v/>
      </c>
      <c r="FO15" s="291" t="str">
        <f t="shared" si="119"/>
        <v/>
      </c>
      <c r="FP15" s="291" t="str">
        <f t="shared" si="120"/>
        <v/>
      </c>
      <c r="FQ15" s="291" t="str">
        <f t="shared" si="121"/>
        <v/>
      </c>
      <c r="FR15" s="291" t="str">
        <f t="shared" si="122"/>
        <v/>
      </c>
      <c r="FS15" s="291" t="str">
        <f t="shared" si="123"/>
        <v/>
      </c>
      <c r="FT15" s="291" t="str">
        <f t="shared" si="124"/>
        <v/>
      </c>
      <c r="FU15" s="291" t="str">
        <f t="shared" si="125"/>
        <v/>
      </c>
      <c r="FV15" s="291" t="str">
        <f t="shared" si="126"/>
        <v/>
      </c>
      <c r="FW15" s="291" t="str">
        <f t="shared" si="127"/>
        <v/>
      </c>
      <c r="FX15" s="291" t="str">
        <f t="shared" si="128"/>
        <v/>
      </c>
      <c r="FY15" s="291" t="str">
        <f t="shared" ca="1" si="129"/>
        <v/>
      </c>
      <c r="FZ15" s="291" t="str">
        <f ca="1">IF(AND(I15="",X15="",AC15=""),"",
IF(COUNTIF(エラー22シート!$G$4:$G$53, OFFSET(J15,IF(I15="",0,-I15+1),0)*100+OFFSET(Y15,IF(I15="",0,-I15+1),0)*10+AC15)&gt;0,"22-4",""))</f>
        <v/>
      </c>
      <c r="GA15" s="291" t="str">
        <f t="shared" ca="1" si="130"/>
        <v/>
      </c>
      <c r="GB15" s="291" t="str">
        <f t="shared" ca="1" si="131"/>
        <v/>
      </c>
      <c r="GC15" s="291" t="str">
        <f t="shared" ca="1" si="132"/>
        <v/>
      </c>
      <c r="GD15" s="291" t="str">
        <f t="shared" ca="1" si="133"/>
        <v/>
      </c>
      <c r="GE15" s="291" t="str">
        <f t="shared" ca="1" si="134"/>
        <v/>
      </c>
      <c r="GF15" s="291" t="str">
        <f t="shared" ca="1" si="135"/>
        <v/>
      </c>
      <c r="GG15" s="291" t="str">
        <f t="shared" ca="1" si="136"/>
        <v/>
      </c>
      <c r="GH15" s="291" t="str">
        <f t="shared" ca="1" si="137"/>
        <v/>
      </c>
      <c r="GI15" s="291" t="str">
        <f t="shared" ca="1" si="138"/>
        <v/>
      </c>
      <c r="GJ15" s="291" t="str">
        <f t="shared" ca="1" si="139"/>
        <v/>
      </c>
      <c r="GK15" s="291" t="str">
        <f t="shared" ca="1" si="140"/>
        <v/>
      </c>
      <c r="GL15" s="291" t="str">
        <f t="shared" si="141"/>
        <v/>
      </c>
      <c r="GM15" s="291" t="str">
        <f t="shared" ca="1" si="142"/>
        <v/>
      </c>
      <c r="GN15" s="291" t="str">
        <f t="shared" ca="1" si="143"/>
        <v/>
      </c>
      <c r="GO15" s="291" t="str">
        <f t="shared" ca="1" si="144"/>
        <v/>
      </c>
      <c r="GP15" s="291" t="str">
        <f t="shared" ca="1" si="145"/>
        <v/>
      </c>
      <c r="GQ15" s="291" t="str">
        <f t="shared" ca="1" si="146"/>
        <v/>
      </c>
      <c r="GR15" s="291" t="str">
        <f t="shared" ca="1" si="147"/>
        <v/>
      </c>
      <c r="GS15" s="291" t="str">
        <f t="shared" ca="1" si="148"/>
        <v/>
      </c>
      <c r="GT15" s="291" t="str">
        <f t="shared" ca="1" si="149"/>
        <v/>
      </c>
      <c r="GU15" s="291" t="str">
        <f t="shared" ca="1" si="150"/>
        <v/>
      </c>
      <c r="GV15" s="291" t="str">
        <f t="shared" ca="1" si="151"/>
        <v/>
      </c>
      <c r="GW15" s="291" t="str">
        <f t="shared" ca="1" si="152"/>
        <v/>
      </c>
      <c r="GX15" s="291" t="str">
        <f t="shared" ca="1" si="153"/>
        <v/>
      </c>
      <c r="GY15" s="291" t="str">
        <f t="shared" ca="1" si="154"/>
        <v/>
      </c>
      <c r="GZ15" s="291" t="str">
        <f t="shared" ca="1" si="155"/>
        <v/>
      </c>
      <c r="HA15" s="291" t="str">
        <f t="shared" si="156"/>
        <v/>
      </c>
      <c r="HB15" s="291" t="str">
        <f t="shared" si="157"/>
        <v/>
      </c>
      <c r="HC15" s="291" t="str">
        <f t="shared" si="158"/>
        <v/>
      </c>
      <c r="HD15" s="291" t="str">
        <f t="shared" si="159"/>
        <v/>
      </c>
      <c r="HE15" s="291" t="str">
        <f t="shared" si="160"/>
        <v/>
      </c>
      <c r="HF15" s="291" t="str">
        <f t="shared" si="161"/>
        <v/>
      </c>
      <c r="HG15" s="291" t="str">
        <f t="shared" si="162"/>
        <v/>
      </c>
      <c r="HH15" s="291" t="str">
        <f t="shared" si="163"/>
        <v/>
      </c>
      <c r="HI15" s="291" t="str">
        <f t="shared" si="164"/>
        <v/>
      </c>
      <c r="HJ15" s="291" t="str">
        <f t="shared" si="165"/>
        <v/>
      </c>
      <c r="HK15" s="291" t="str">
        <f t="shared" si="166"/>
        <v/>
      </c>
      <c r="HL15" s="291" t="str">
        <f t="shared" si="167"/>
        <v/>
      </c>
      <c r="HM15" s="291" t="str">
        <f t="shared" si="168"/>
        <v>41-1</v>
      </c>
      <c r="HN15" s="291" t="str">
        <f t="shared" si="169"/>
        <v>35-1</v>
      </c>
    </row>
    <row r="16" spans="1:222">
      <c r="A16" s="332">
        <v>12</v>
      </c>
      <c r="B16" s="332">
        <f>COUNTIF('中間シート (2)'!M:M,行政集計シート※記入不要です!A16)</f>
        <v>0</v>
      </c>
      <c r="C16" s="188" t="str">
        <f t="shared" si="177"/>
        <v/>
      </c>
      <c r="D16" s="188" t="str">
        <f t="shared" si="178"/>
        <v/>
      </c>
      <c r="E16" s="188"/>
      <c r="F16" s="188" t="str">
        <f t="shared" si="179"/>
        <v/>
      </c>
      <c r="G16" s="189"/>
      <c r="H16" s="186" t="str">
        <f>IFERROR(VLOOKUP($A16,'中間シート (2)'!$M$6:$AR$65,H$1,FALSE),"")</f>
        <v/>
      </c>
      <c r="I16" s="186" t="str">
        <f>IFERROR(VLOOKUP($A16,'中間シート (2)'!$M$6:$AR$65,I$1,FALSE),"")</f>
        <v/>
      </c>
      <c r="J16" s="186" t="str">
        <f>IFERROR(VLOOKUP($A16,'中間シート (2)'!$M$6:$AR$65,J$1,FALSE),"")</f>
        <v/>
      </c>
      <c r="K16" s="186" t="str">
        <f>IFERROR(VLOOKUP($A16,'中間シート (2)'!$M$6:$AR$65,K$1,FALSE),"")</f>
        <v/>
      </c>
      <c r="L16" s="186" t="str">
        <f>IFERROR(VLOOKUP($A16,'中間シート (2)'!$M$6:$AR$65,L$1,FALSE),"")</f>
        <v/>
      </c>
      <c r="M16" s="186" t="str">
        <f>IFERROR(VLOOKUP($A16,'中間シート (2)'!$M$6:$AR$65,M$1,FALSE),"")</f>
        <v/>
      </c>
      <c r="N16" s="186" t="str">
        <f>IFERROR(VLOOKUP($A16,'中間シート (2)'!$M$6:$AR$65,N$1,FALSE),"")</f>
        <v/>
      </c>
      <c r="O16" s="186" t="str">
        <f>IFERROR(VLOOKUP($A16,'中間シート (2)'!$M$6:$AR$65,O$1,FALSE),"")</f>
        <v/>
      </c>
      <c r="P16" s="186" t="str">
        <f>IFERROR(VLOOKUP($A16,'中間シート (2)'!$M$6:$AR$65,P$1,FALSE),"")</f>
        <v/>
      </c>
      <c r="Q16" s="186" t="str">
        <f>IFERROR(VLOOKUP($A16,'中間シート (2)'!$M$6:$AR$65,Q$1,FALSE),"")</f>
        <v/>
      </c>
      <c r="R16" s="186" t="str">
        <f>IFERROR(VLOOKUP($A16,'中間シート (2)'!$M$6:$AR$65,R$1,FALSE),"")</f>
        <v/>
      </c>
      <c r="S16" s="186" t="str">
        <f>IFERROR(VLOOKUP($A16,'中間シート (2)'!$M$6:$AR$65,S$1,FALSE),"")</f>
        <v/>
      </c>
      <c r="T16" s="186" t="str">
        <f>IFERROR(VLOOKUP($A16,'中間シート (2)'!$M$6:$AR$65,T$1,FALSE),"")</f>
        <v/>
      </c>
      <c r="U16" s="186" t="str">
        <f>IFERROR(VLOOKUP($A16,'中間シート (2)'!$M$6:$AR$65,U$1,FALSE),"")</f>
        <v/>
      </c>
      <c r="V16" s="186" t="str">
        <f>IFERROR(VLOOKUP($A16,'中間シート (2)'!$M$6:$AR$65,V$1,FALSE),"")</f>
        <v/>
      </c>
      <c r="W16" s="186"/>
      <c r="X16" s="186" t="str">
        <f>IFERROR(VLOOKUP($A16,'中間シート (2)'!$M$6:$AR$65,X$1,FALSE),"")</f>
        <v/>
      </c>
      <c r="Y16" s="186" t="str">
        <f>IFERROR(VLOOKUP($A16,'中間シート (2)'!$M$6:$AR$65,Y$1,FALSE),"")</f>
        <v/>
      </c>
      <c r="Z16" s="186" t="str">
        <f>IFERROR(VLOOKUP($A16,'中間シート (2)'!$M$6:$AR$65,Z$1,FALSE),"")</f>
        <v/>
      </c>
      <c r="AA16" s="186" t="str">
        <f>IFERROR(VLOOKUP($A16,'中間シート (2)'!$M$6:$AR$65,AA$1,FALSE),"")</f>
        <v/>
      </c>
      <c r="AB16" s="186" t="str">
        <f>IFERROR(VLOOKUP($A16,'中間シート (2)'!$M$6:$AR$65,AB$1,FALSE),"")</f>
        <v/>
      </c>
      <c r="AC16" s="186" t="str">
        <f>IFERROR(VLOOKUP($A16,'中間シート (2)'!$M$6:$AR$65,AC$1,FALSE),"")</f>
        <v/>
      </c>
      <c r="AD16" s="186" t="str">
        <f>IFERROR(VLOOKUP($A16,'中間シート (2)'!$M$6:$AR$65,AD$1,FALSE),"")</f>
        <v/>
      </c>
      <c r="AE16" s="186" t="str">
        <f>IFERROR(VLOOKUP($A16,'中間シート (2)'!$M$6:$AR$65,AE$1,FALSE),"")</f>
        <v/>
      </c>
      <c r="AF16" s="186"/>
      <c r="AG16" s="186"/>
      <c r="AH16" s="186"/>
      <c r="AI16" s="194" t="str">
        <f>IFERROR(VLOOKUP($A16,'中間シート (2)'!$M$6:$BC$67,AI$1,FALSE),"")</f>
        <v/>
      </c>
      <c r="AJ16" s="194" t="str">
        <f>IFERROR(VLOOKUP($A16,'中間シート (2)'!$M$6:$BC$67,AJ$1,FALSE),"")</f>
        <v/>
      </c>
      <c r="AK16" s="194" t="str">
        <f>IFERROR(VLOOKUP($A16,'中間シート (2)'!$M$6:$BC$67,AK$1,FALSE),"")</f>
        <v/>
      </c>
      <c r="AL16" s="194" t="str">
        <f>IFERROR(VLOOKUP($A16,'中間シート (2)'!$M$6:$BC$67,AL$1,FALSE),"")</f>
        <v/>
      </c>
      <c r="AM16" s="194" t="str">
        <f>IFERROR(VLOOKUP($A16,'中間シート (2)'!$M$6:$BC$67,AM$1,FALSE),"")</f>
        <v/>
      </c>
      <c r="AN16" s="194" t="str">
        <f>IFERROR(VLOOKUP($A16,'中間シート (2)'!$M$6:$BC$67,AN$1,FALSE),"")</f>
        <v/>
      </c>
      <c r="AO16" s="194" t="str">
        <f>IFERROR(VLOOKUP($A16,'中間シート (2)'!$M$6:$BC$67,AO$1,FALSE),"")</f>
        <v/>
      </c>
      <c r="AP16" s="194" t="str">
        <f>IFERROR(VLOOKUP($A16,'中間シート (2)'!$M$6:$BC$67,AP$1,FALSE),"")</f>
        <v/>
      </c>
      <c r="AS16" s="187"/>
      <c r="AT16" s="187"/>
      <c r="AU16" s="187"/>
      <c r="AV16" s="290">
        <f t="shared" si="170"/>
        <v>1</v>
      </c>
      <c r="AW16" s="290">
        <f t="shared" si="171"/>
        <v>1</v>
      </c>
      <c r="AX16" s="290">
        <f t="shared" si="172"/>
        <v>1</v>
      </c>
      <c r="AY16" s="290">
        <f t="shared" si="173"/>
        <v>12</v>
      </c>
      <c r="AZ16" s="290">
        <f t="shared" si="174"/>
        <v>12</v>
      </c>
      <c r="BA16" s="290">
        <f t="shared" si="175"/>
        <v>121</v>
      </c>
      <c r="BB16" s="290">
        <f t="shared" si="8"/>
        <v>0</v>
      </c>
      <c r="BC16" s="290">
        <f t="shared" si="9"/>
        <v>0</v>
      </c>
      <c r="BD16" s="290">
        <f t="shared" si="176"/>
        <v>0</v>
      </c>
      <c r="BE16" s="290"/>
      <c r="BF16" s="290">
        <v>12</v>
      </c>
      <c r="BG16" s="290">
        <f t="shared" si="11"/>
        <v>0</v>
      </c>
      <c r="BH16" s="290">
        <f t="shared" si="12"/>
        <v>0</v>
      </c>
      <c r="BI16" s="290"/>
      <c r="BJ16" s="291" t="str">
        <f t="shared" si="13"/>
        <v>2-1</v>
      </c>
      <c r="BK16" s="291" t="str">
        <f t="shared" si="14"/>
        <v/>
      </c>
      <c r="BL16" s="291" t="str">
        <f t="shared" si="15"/>
        <v/>
      </c>
      <c r="BM16" s="291" t="str">
        <f t="shared" si="16"/>
        <v/>
      </c>
      <c r="BN16" s="291" t="str">
        <f t="shared" ca="1" si="17"/>
        <v/>
      </c>
      <c r="BO16" s="291" t="str">
        <f t="shared" ca="1" si="18"/>
        <v/>
      </c>
      <c r="BP16" s="291" t="str">
        <f t="shared" si="19"/>
        <v/>
      </c>
      <c r="BQ16" s="291" t="str">
        <f t="shared" ca="1" si="20"/>
        <v/>
      </c>
      <c r="BR16" s="291" t="str">
        <f t="shared" si="21"/>
        <v/>
      </c>
      <c r="BS16" s="291" t="str">
        <f t="shared" si="22"/>
        <v/>
      </c>
      <c r="BT16" s="291" t="str">
        <f t="shared" si="23"/>
        <v/>
      </c>
      <c r="BU16" s="291" t="str">
        <f t="shared" si="24"/>
        <v/>
      </c>
      <c r="BV16" s="291" t="str">
        <f t="shared" ca="1" si="25"/>
        <v/>
      </c>
      <c r="BW16" s="291" t="str">
        <f t="shared" si="26"/>
        <v/>
      </c>
      <c r="BX16" s="291" t="str">
        <f t="shared" ca="1" si="27"/>
        <v/>
      </c>
      <c r="BY16" s="291" t="str">
        <f t="shared" si="28"/>
        <v/>
      </c>
      <c r="BZ16" s="291" t="str">
        <f t="shared" si="29"/>
        <v/>
      </c>
      <c r="CA16" s="291" t="str">
        <f t="shared" si="30"/>
        <v>5-4</v>
      </c>
      <c r="CB16" s="291" t="str">
        <f t="shared" si="31"/>
        <v/>
      </c>
      <c r="CC16" s="291" t="str">
        <f t="shared" si="32"/>
        <v/>
      </c>
      <c r="CD16" s="291" t="str">
        <f t="shared" si="33"/>
        <v/>
      </c>
      <c r="CE16" s="291" t="str">
        <f t="shared" si="34"/>
        <v/>
      </c>
      <c r="CF16" s="291" t="str">
        <f t="shared" si="35"/>
        <v/>
      </c>
      <c r="CG16" s="291" t="str">
        <f t="shared" si="36"/>
        <v>7-3</v>
      </c>
      <c r="CH16" s="291" t="str">
        <f t="shared" si="37"/>
        <v/>
      </c>
      <c r="CI16" s="291" t="str">
        <f t="shared" si="38"/>
        <v/>
      </c>
      <c r="CJ16" s="291" t="str">
        <f t="shared" si="39"/>
        <v>8-3</v>
      </c>
      <c r="CK16" s="291" t="str">
        <f t="shared" si="40"/>
        <v>8-4</v>
      </c>
      <c r="CL16" s="291" t="str">
        <f t="shared" si="41"/>
        <v/>
      </c>
      <c r="CM16" s="291" t="str">
        <f t="shared" si="42"/>
        <v>9-1-3</v>
      </c>
      <c r="CN16" s="291" t="str">
        <f>IF(AND(I16&gt;=2, I16&lt;=4, N16=""), "",
IF(AND(N16&lt;&gt;"",IFERROR(MATCH(VALUE(N16),'主要用途（大分類）'!$A$5:$A$38,0),0)=0),"9-1-4",""))</f>
        <v/>
      </c>
      <c r="CO16" s="291" t="str">
        <f t="shared" si="43"/>
        <v/>
      </c>
      <c r="CP16" s="291" t="str">
        <f t="shared" si="44"/>
        <v>9-2-2</v>
      </c>
      <c r="CQ16" s="291" t="str">
        <f>IF(AND(I16&gt;=2, I16&lt;=4, O16=""), "",
IF(OR(AND(O16&lt;&gt;"",IFERROR(MATCH(VALUE(O16),建築物の用途区分!$C$5:$C$76,0),0)=0),AND(AI16&lt;&gt;"",IFERROR(MATCH(VALUE(AI16),建築物の用途区分!$C$5:$C$76,0),0)=0),AND(AK16&lt;&gt;"",IFERROR(MATCH(VALUE(AK16),建築物の用途区分!$C$5:$C$76,0),0)=0),AND(AM16&lt;&gt;"",IFERROR(MATCH(VALUE(AM16),建築物の用途区分!$C$5:$C$76,0),0)=0)),"9-2-3",""))</f>
        <v/>
      </c>
      <c r="CR16" s="291" t="str">
        <f>IF(AND(I16&gt;=2, I16&lt;=4, O16=""), "",IF(M16=1,IF(VLOOKUP(VALUE(O16),'用途の分類（用途区分）対応表'!$B$7:$S$78,IF(VALUE(N16)=1,2,IF(VALUE(N16)=2,3,IF(AND(N16&gt;=10,N16&lt;=24),N16-6,N16-26))),FALSE)="×","9-2-4",""),""))</f>
        <v/>
      </c>
      <c r="CS16" s="291" t="str">
        <f t="shared" si="45"/>
        <v/>
      </c>
      <c r="CT16" s="291" t="str">
        <f t="shared" si="46"/>
        <v/>
      </c>
      <c r="CU16" s="291" t="str">
        <f t="shared" si="47"/>
        <v/>
      </c>
      <c r="CV16" s="291" t="str">
        <f t="shared" si="48"/>
        <v/>
      </c>
      <c r="CW16" s="291" t="str">
        <f t="shared" si="49"/>
        <v/>
      </c>
      <c r="CX16" s="291" t="str">
        <f t="shared" si="50"/>
        <v/>
      </c>
      <c r="CY16" s="291" t="str">
        <f t="shared" si="51"/>
        <v/>
      </c>
      <c r="CZ16" s="291" t="str">
        <f t="shared" si="52"/>
        <v>11-3</v>
      </c>
      <c r="DA16" s="291" t="str">
        <f t="shared" si="53"/>
        <v/>
      </c>
      <c r="DB16" s="291" t="str">
        <f t="shared" si="54"/>
        <v/>
      </c>
      <c r="DC16" s="291" t="str">
        <f t="shared" si="55"/>
        <v/>
      </c>
      <c r="DD16" s="291" t="str">
        <f t="shared" si="56"/>
        <v>12-3</v>
      </c>
      <c r="DE16" s="291" t="str">
        <f t="shared" si="57"/>
        <v/>
      </c>
      <c r="DF16" s="291" t="str">
        <f t="shared" si="58"/>
        <v/>
      </c>
      <c r="DG16" s="291" t="str">
        <f t="shared" si="59"/>
        <v/>
      </c>
      <c r="DH16" s="291" t="str">
        <f t="shared" si="60"/>
        <v>13-3</v>
      </c>
      <c r="DI16" s="291" t="str">
        <f t="shared" si="61"/>
        <v/>
      </c>
      <c r="DJ16" s="291" t="str">
        <f t="shared" si="62"/>
        <v/>
      </c>
      <c r="DK16" s="291" t="str">
        <f t="shared" si="63"/>
        <v>13-8</v>
      </c>
      <c r="DL16" s="291" t="str">
        <f t="shared" si="64"/>
        <v/>
      </c>
      <c r="DM16" s="291" t="str">
        <f t="shared" si="65"/>
        <v/>
      </c>
      <c r="DN16" s="291" t="str">
        <f t="shared" si="66"/>
        <v/>
      </c>
      <c r="DO16" s="291" t="str">
        <f t="shared" si="67"/>
        <v>14-2</v>
      </c>
      <c r="DP16" s="291" t="str">
        <f t="shared" si="68"/>
        <v/>
      </c>
      <c r="DQ16" s="291" t="str">
        <f t="shared" si="69"/>
        <v/>
      </c>
      <c r="DR16" s="291" t="str">
        <f t="shared" si="70"/>
        <v/>
      </c>
      <c r="DS16" s="291" t="str">
        <f t="shared" si="71"/>
        <v/>
      </c>
      <c r="DT16" s="291" t="str">
        <f t="shared" si="72"/>
        <v/>
      </c>
      <c r="DU16" s="291" t="str">
        <f t="shared" si="73"/>
        <v/>
      </c>
      <c r="DV16" s="291" t="str">
        <f t="shared" si="74"/>
        <v/>
      </c>
      <c r="DW16" s="291" t="str">
        <f t="shared" si="75"/>
        <v/>
      </c>
      <c r="DX16" s="291" t="str">
        <f t="shared" si="76"/>
        <v/>
      </c>
      <c r="DY16" s="291" t="str">
        <f t="shared" si="77"/>
        <v/>
      </c>
      <c r="DZ16" s="291" t="str">
        <f t="shared" si="78"/>
        <v/>
      </c>
      <c r="EA16" s="291" t="str">
        <f t="shared" si="79"/>
        <v/>
      </c>
      <c r="EB16" s="291" t="str">
        <f t="shared" si="80"/>
        <v/>
      </c>
      <c r="EC16" s="291" t="str">
        <f t="shared" si="81"/>
        <v/>
      </c>
      <c r="ED16" s="291" t="str">
        <f t="shared" si="82"/>
        <v/>
      </c>
      <c r="EE16" s="291" t="str">
        <f t="shared" si="83"/>
        <v/>
      </c>
      <c r="EF16" s="291" t="str">
        <f t="shared" si="84"/>
        <v/>
      </c>
      <c r="EG16" s="291" t="str">
        <f t="shared" si="85"/>
        <v/>
      </c>
      <c r="EH16" s="291" t="str">
        <f t="shared" si="86"/>
        <v/>
      </c>
      <c r="EI16" s="291" t="str">
        <f t="shared" si="87"/>
        <v/>
      </c>
      <c r="EJ16" s="291" t="str">
        <f t="shared" si="88"/>
        <v/>
      </c>
      <c r="EK16" s="291" t="str">
        <f t="shared" si="89"/>
        <v/>
      </c>
      <c r="EL16" s="291" t="str">
        <f t="shared" si="90"/>
        <v/>
      </c>
      <c r="EM16" s="291" t="str">
        <f t="shared" si="91"/>
        <v/>
      </c>
      <c r="EN16" s="291" t="str">
        <f t="shared" si="92"/>
        <v/>
      </c>
      <c r="EO16" s="291" t="str">
        <f t="shared" si="93"/>
        <v/>
      </c>
      <c r="EP16" s="291" t="str">
        <f t="shared" si="94"/>
        <v/>
      </c>
      <c r="EQ16" s="291" t="str">
        <f t="shared" si="95"/>
        <v/>
      </c>
      <c r="ER16" s="291" t="str">
        <f t="shared" si="96"/>
        <v/>
      </c>
      <c r="ES16" s="291" t="str">
        <f t="shared" si="97"/>
        <v/>
      </c>
      <c r="ET16" s="291" t="str">
        <f t="shared" si="98"/>
        <v/>
      </c>
      <c r="EU16" s="291" t="str">
        <f t="shared" si="99"/>
        <v/>
      </c>
      <c r="EV16" s="291" t="str">
        <f t="shared" si="100"/>
        <v/>
      </c>
      <c r="EW16" s="291" t="str">
        <f t="shared" si="101"/>
        <v/>
      </c>
      <c r="EX16" s="291" t="str">
        <f t="shared" si="102"/>
        <v/>
      </c>
      <c r="EY16" s="291" t="str">
        <f t="shared" si="103"/>
        <v/>
      </c>
      <c r="EZ16" s="291" t="str">
        <f t="shared" si="104"/>
        <v/>
      </c>
      <c r="FA16" s="291" t="str">
        <f t="shared" si="105"/>
        <v/>
      </c>
      <c r="FB16" s="291" t="str">
        <f t="shared" si="106"/>
        <v/>
      </c>
      <c r="FC16" s="291" t="str">
        <f t="shared" si="107"/>
        <v/>
      </c>
      <c r="FD16" s="291" t="str">
        <f t="shared" si="108"/>
        <v/>
      </c>
      <c r="FE16" s="291" t="str">
        <f t="shared" si="109"/>
        <v/>
      </c>
      <c r="FF16" s="291" t="str">
        <f t="shared" si="110"/>
        <v/>
      </c>
      <c r="FG16" s="291" t="str">
        <f t="shared" si="111"/>
        <v/>
      </c>
      <c r="FH16" s="291" t="str">
        <f t="shared" si="112"/>
        <v/>
      </c>
      <c r="FI16" s="291" t="str">
        <f t="shared" si="113"/>
        <v/>
      </c>
      <c r="FJ16" s="291" t="str">
        <f t="shared" ca="1" si="114"/>
        <v/>
      </c>
      <c r="FK16" s="291" t="str">
        <f t="shared" ca="1" si="115"/>
        <v/>
      </c>
      <c r="FL16" s="291" t="str">
        <f t="shared" si="116"/>
        <v/>
      </c>
      <c r="FM16" s="291" t="str">
        <f t="shared" si="117"/>
        <v/>
      </c>
      <c r="FN16" s="291" t="str">
        <f t="shared" si="118"/>
        <v/>
      </c>
      <c r="FO16" s="291" t="str">
        <f t="shared" si="119"/>
        <v/>
      </c>
      <c r="FP16" s="291" t="str">
        <f t="shared" si="120"/>
        <v/>
      </c>
      <c r="FQ16" s="291" t="str">
        <f t="shared" si="121"/>
        <v/>
      </c>
      <c r="FR16" s="291" t="str">
        <f t="shared" si="122"/>
        <v/>
      </c>
      <c r="FS16" s="291" t="str">
        <f t="shared" si="123"/>
        <v/>
      </c>
      <c r="FT16" s="291" t="str">
        <f t="shared" si="124"/>
        <v/>
      </c>
      <c r="FU16" s="291" t="str">
        <f t="shared" si="125"/>
        <v/>
      </c>
      <c r="FV16" s="291" t="str">
        <f t="shared" si="126"/>
        <v/>
      </c>
      <c r="FW16" s="291" t="str">
        <f t="shared" si="127"/>
        <v/>
      </c>
      <c r="FX16" s="291" t="str">
        <f t="shared" si="128"/>
        <v/>
      </c>
      <c r="FY16" s="291" t="str">
        <f t="shared" ca="1" si="129"/>
        <v/>
      </c>
      <c r="FZ16" s="291" t="str">
        <f ca="1">IF(AND(I16="",X16="",AC16=""),"",
IF(COUNTIF(エラー22シート!$G$4:$G$53, OFFSET(J16,IF(I16="",0,-I16+1),0)*100+OFFSET(Y16,IF(I16="",0,-I16+1),0)*10+AC16)&gt;0,"22-4",""))</f>
        <v/>
      </c>
      <c r="GA16" s="291" t="str">
        <f t="shared" ca="1" si="130"/>
        <v/>
      </c>
      <c r="GB16" s="291" t="str">
        <f t="shared" ca="1" si="131"/>
        <v/>
      </c>
      <c r="GC16" s="291" t="str">
        <f t="shared" ca="1" si="132"/>
        <v/>
      </c>
      <c r="GD16" s="291" t="str">
        <f t="shared" ca="1" si="133"/>
        <v/>
      </c>
      <c r="GE16" s="291" t="str">
        <f t="shared" ca="1" si="134"/>
        <v/>
      </c>
      <c r="GF16" s="291" t="str">
        <f t="shared" ca="1" si="135"/>
        <v/>
      </c>
      <c r="GG16" s="291" t="str">
        <f t="shared" ca="1" si="136"/>
        <v/>
      </c>
      <c r="GH16" s="291" t="str">
        <f t="shared" ca="1" si="137"/>
        <v/>
      </c>
      <c r="GI16" s="291" t="str">
        <f t="shared" ca="1" si="138"/>
        <v/>
      </c>
      <c r="GJ16" s="291" t="str">
        <f t="shared" ca="1" si="139"/>
        <v/>
      </c>
      <c r="GK16" s="291" t="str">
        <f t="shared" ca="1" si="140"/>
        <v/>
      </c>
      <c r="GL16" s="291" t="str">
        <f t="shared" si="141"/>
        <v/>
      </c>
      <c r="GM16" s="291" t="str">
        <f t="shared" ca="1" si="142"/>
        <v/>
      </c>
      <c r="GN16" s="291" t="str">
        <f t="shared" ca="1" si="143"/>
        <v/>
      </c>
      <c r="GO16" s="291" t="str">
        <f t="shared" ca="1" si="144"/>
        <v/>
      </c>
      <c r="GP16" s="291" t="str">
        <f t="shared" ca="1" si="145"/>
        <v/>
      </c>
      <c r="GQ16" s="291" t="str">
        <f t="shared" ca="1" si="146"/>
        <v/>
      </c>
      <c r="GR16" s="291" t="str">
        <f t="shared" ca="1" si="147"/>
        <v/>
      </c>
      <c r="GS16" s="291" t="str">
        <f t="shared" ca="1" si="148"/>
        <v/>
      </c>
      <c r="GT16" s="291" t="str">
        <f t="shared" ca="1" si="149"/>
        <v/>
      </c>
      <c r="GU16" s="291" t="str">
        <f t="shared" ca="1" si="150"/>
        <v/>
      </c>
      <c r="GV16" s="291" t="str">
        <f t="shared" ca="1" si="151"/>
        <v/>
      </c>
      <c r="GW16" s="291" t="str">
        <f t="shared" ca="1" si="152"/>
        <v/>
      </c>
      <c r="GX16" s="291" t="str">
        <f t="shared" ca="1" si="153"/>
        <v/>
      </c>
      <c r="GY16" s="291" t="str">
        <f t="shared" ca="1" si="154"/>
        <v/>
      </c>
      <c r="GZ16" s="291" t="str">
        <f t="shared" ca="1" si="155"/>
        <v/>
      </c>
      <c r="HA16" s="291" t="str">
        <f t="shared" si="156"/>
        <v/>
      </c>
      <c r="HB16" s="291" t="str">
        <f t="shared" si="157"/>
        <v/>
      </c>
      <c r="HC16" s="291" t="str">
        <f t="shared" si="158"/>
        <v/>
      </c>
      <c r="HD16" s="291" t="str">
        <f t="shared" si="159"/>
        <v/>
      </c>
      <c r="HE16" s="291" t="str">
        <f t="shared" si="160"/>
        <v/>
      </c>
      <c r="HF16" s="291" t="str">
        <f t="shared" si="161"/>
        <v/>
      </c>
      <c r="HG16" s="291" t="str">
        <f t="shared" si="162"/>
        <v/>
      </c>
      <c r="HH16" s="291" t="str">
        <f t="shared" si="163"/>
        <v/>
      </c>
      <c r="HI16" s="291" t="str">
        <f t="shared" si="164"/>
        <v/>
      </c>
      <c r="HJ16" s="291" t="str">
        <f t="shared" si="165"/>
        <v/>
      </c>
      <c r="HK16" s="291" t="str">
        <f t="shared" si="166"/>
        <v/>
      </c>
      <c r="HL16" s="291" t="str">
        <f t="shared" si="167"/>
        <v/>
      </c>
      <c r="HM16" s="291" t="str">
        <f t="shared" si="168"/>
        <v>41-1</v>
      </c>
      <c r="HN16" s="291" t="str">
        <f t="shared" si="169"/>
        <v>35-1</v>
      </c>
    </row>
    <row r="17" spans="1:222">
      <c r="A17" s="332">
        <v>13</v>
      </c>
      <c r="B17" s="332">
        <f>COUNTIF('中間シート (2)'!M:M,行政集計シート※記入不要です!A17)</f>
        <v>0</v>
      </c>
      <c r="C17" s="188" t="str">
        <f t="shared" si="177"/>
        <v/>
      </c>
      <c r="D17" s="188" t="str">
        <f t="shared" si="178"/>
        <v/>
      </c>
      <c r="E17" s="188"/>
      <c r="F17" s="188" t="str">
        <f t="shared" si="179"/>
        <v/>
      </c>
      <c r="G17" s="189"/>
      <c r="H17" s="186" t="str">
        <f>IFERROR(VLOOKUP($A17,'中間シート (2)'!$M$6:$AR$65,H$1,FALSE),"")</f>
        <v/>
      </c>
      <c r="I17" s="186" t="str">
        <f>IFERROR(VLOOKUP($A17,'中間シート (2)'!$M$6:$AR$65,I$1,FALSE),"")</f>
        <v/>
      </c>
      <c r="J17" s="186" t="str">
        <f>IFERROR(VLOOKUP($A17,'中間シート (2)'!$M$6:$AR$65,J$1,FALSE),"")</f>
        <v/>
      </c>
      <c r="K17" s="186" t="str">
        <f>IFERROR(VLOOKUP($A17,'中間シート (2)'!$M$6:$AR$65,K$1,FALSE),"")</f>
        <v/>
      </c>
      <c r="L17" s="186" t="str">
        <f>IFERROR(VLOOKUP($A17,'中間シート (2)'!$M$6:$AR$65,L$1,FALSE),"")</f>
        <v/>
      </c>
      <c r="M17" s="186" t="str">
        <f>IFERROR(VLOOKUP($A17,'中間シート (2)'!$M$6:$AR$65,M$1,FALSE),"")</f>
        <v/>
      </c>
      <c r="N17" s="186" t="str">
        <f>IFERROR(VLOOKUP($A17,'中間シート (2)'!$M$6:$AR$65,N$1,FALSE),"")</f>
        <v/>
      </c>
      <c r="O17" s="186" t="str">
        <f>IFERROR(VLOOKUP($A17,'中間シート (2)'!$M$6:$AR$65,O$1,FALSE),"")</f>
        <v/>
      </c>
      <c r="P17" s="186" t="str">
        <f>IFERROR(VLOOKUP($A17,'中間シート (2)'!$M$6:$AR$65,P$1,FALSE),"")</f>
        <v/>
      </c>
      <c r="Q17" s="186" t="str">
        <f>IFERROR(VLOOKUP($A17,'中間シート (2)'!$M$6:$AR$65,Q$1,FALSE),"")</f>
        <v/>
      </c>
      <c r="R17" s="186" t="str">
        <f>IFERROR(VLOOKUP($A17,'中間シート (2)'!$M$6:$AR$65,R$1,FALSE),"")</f>
        <v/>
      </c>
      <c r="S17" s="186" t="str">
        <f>IFERROR(VLOOKUP($A17,'中間シート (2)'!$M$6:$AR$65,S$1,FALSE),"")</f>
        <v/>
      </c>
      <c r="T17" s="186" t="str">
        <f>IFERROR(VLOOKUP($A17,'中間シート (2)'!$M$6:$AR$65,T$1,FALSE),"")</f>
        <v/>
      </c>
      <c r="U17" s="186" t="str">
        <f>IFERROR(VLOOKUP($A17,'中間シート (2)'!$M$6:$AR$65,U$1,FALSE),"")</f>
        <v/>
      </c>
      <c r="V17" s="186" t="str">
        <f>IFERROR(VLOOKUP($A17,'中間シート (2)'!$M$6:$AR$65,V$1,FALSE),"")</f>
        <v/>
      </c>
      <c r="W17" s="186"/>
      <c r="X17" s="186" t="str">
        <f>IFERROR(VLOOKUP($A17,'中間シート (2)'!$M$6:$AR$65,X$1,FALSE),"")</f>
        <v/>
      </c>
      <c r="Y17" s="186" t="str">
        <f>IFERROR(VLOOKUP($A17,'中間シート (2)'!$M$6:$AR$65,Y$1,FALSE),"")</f>
        <v/>
      </c>
      <c r="Z17" s="186" t="str">
        <f>IFERROR(VLOOKUP($A17,'中間シート (2)'!$M$6:$AR$65,Z$1,FALSE),"")</f>
        <v/>
      </c>
      <c r="AA17" s="186" t="str">
        <f>IFERROR(VLOOKUP($A17,'中間シート (2)'!$M$6:$AR$65,AA$1,FALSE),"")</f>
        <v/>
      </c>
      <c r="AB17" s="186" t="str">
        <f>IFERROR(VLOOKUP($A17,'中間シート (2)'!$M$6:$AR$65,AB$1,FALSE),"")</f>
        <v/>
      </c>
      <c r="AC17" s="186" t="str">
        <f>IFERROR(VLOOKUP($A17,'中間シート (2)'!$M$6:$AR$65,AC$1,FALSE),"")</f>
        <v/>
      </c>
      <c r="AD17" s="186" t="str">
        <f>IFERROR(VLOOKUP($A17,'中間シート (2)'!$M$6:$AR$65,AD$1,FALSE),"")</f>
        <v/>
      </c>
      <c r="AE17" s="186" t="str">
        <f>IFERROR(VLOOKUP($A17,'中間シート (2)'!$M$6:$AR$65,AE$1,FALSE),"")</f>
        <v/>
      </c>
      <c r="AF17" s="186"/>
      <c r="AG17" s="186"/>
      <c r="AH17" s="186"/>
      <c r="AI17" s="194" t="str">
        <f>IFERROR(VLOOKUP($A17,'中間シート (2)'!$M$6:$BC$67,AI$1,FALSE),"")</f>
        <v/>
      </c>
      <c r="AJ17" s="194" t="str">
        <f>IFERROR(VLOOKUP($A17,'中間シート (2)'!$M$6:$BC$67,AJ$1,FALSE),"")</f>
        <v/>
      </c>
      <c r="AK17" s="194" t="str">
        <f>IFERROR(VLOOKUP($A17,'中間シート (2)'!$M$6:$BC$67,AK$1,FALSE),"")</f>
        <v/>
      </c>
      <c r="AL17" s="194" t="str">
        <f>IFERROR(VLOOKUP($A17,'中間シート (2)'!$M$6:$BC$67,AL$1,FALSE),"")</f>
        <v/>
      </c>
      <c r="AM17" s="194" t="str">
        <f>IFERROR(VLOOKUP($A17,'中間シート (2)'!$M$6:$BC$67,AM$1,FALSE),"")</f>
        <v/>
      </c>
      <c r="AN17" s="194" t="str">
        <f>IFERROR(VLOOKUP($A17,'中間シート (2)'!$M$6:$BC$67,AN$1,FALSE),"")</f>
        <v/>
      </c>
      <c r="AO17" s="194" t="str">
        <f>IFERROR(VLOOKUP($A17,'中間シート (2)'!$M$6:$BC$67,AO$1,FALSE),"")</f>
        <v/>
      </c>
      <c r="AP17" s="194" t="str">
        <f>IFERROR(VLOOKUP($A17,'中間シート (2)'!$M$6:$BC$67,AP$1,FALSE),"")</f>
        <v/>
      </c>
      <c r="AS17" s="187"/>
      <c r="AT17" s="187"/>
      <c r="AU17" s="187"/>
      <c r="AV17" s="290">
        <f t="shared" si="170"/>
        <v>1</v>
      </c>
      <c r="AW17" s="290">
        <f t="shared" si="171"/>
        <v>1</v>
      </c>
      <c r="AX17" s="290">
        <f t="shared" si="172"/>
        <v>1</v>
      </c>
      <c r="AY17" s="290">
        <f t="shared" si="173"/>
        <v>13</v>
      </c>
      <c r="AZ17" s="290">
        <f t="shared" si="174"/>
        <v>13</v>
      </c>
      <c r="BA17" s="290">
        <f t="shared" si="175"/>
        <v>131</v>
      </c>
      <c r="BB17" s="290">
        <f t="shared" si="8"/>
        <v>0</v>
      </c>
      <c r="BC17" s="290">
        <f t="shared" si="9"/>
        <v>0</v>
      </c>
      <c r="BD17" s="290">
        <f t="shared" si="176"/>
        <v>0</v>
      </c>
      <c r="BE17" s="290"/>
      <c r="BF17" s="290">
        <v>13</v>
      </c>
      <c r="BG17" s="290">
        <f t="shared" si="11"/>
        <v>0</v>
      </c>
      <c r="BH17" s="290">
        <f t="shared" si="12"/>
        <v>0</v>
      </c>
      <c r="BI17" s="290"/>
      <c r="BJ17" s="291" t="str">
        <f t="shared" si="13"/>
        <v>2-1</v>
      </c>
      <c r="BK17" s="291" t="str">
        <f t="shared" si="14"/>
        <v/>
      </c>
      <c r="BL17" s="291" t="str">
        <f t="shared" si="15"/>
        <v/>
      </c>
      <c r="BM17" s="291" t="str">
        <f t="shared" si="16"/>
        <v/>
      </c>
      <c r="BN17" s="291" t="str">
        <f t="shared" ca="1" si="17"/>
        <v/>
      </c>
      <c r="BO17" s="291" t="str">
        <f t="shared" ca="1" si="18"/>
        <v/>
      </c>
      <c r="BP17" s="291" t="str">
        <f t="shared" si="19"/>
        <v/>
      </c>
      <c r="BQ17" s="291" t="str">
        <f t="shared" ca="1" si="20"/>
        <v/>
      </c>
      <c r="BR17" s="291" t="str">
        <f t="shared" si="21"/>
        <v/>
      </c>
      <c r="BS17" s="291" t="str">
        <f t="shared" si="22"/>
        <v/>
      </c>
      <c r="BT17" s="291" t="str">
        <f t="shared" si="23"/>
        <v/>
      </c>
      <c r="BU17" s="291" t="str">
        <f t="shared" si="24"/>
        <v/>
      </c>
      <c r="BV17" s="291" t="str">
        <f t="shared" ca="1" si="25"/>
        <v/>
      </c>
      <c r="BW17" s="291" t="str">
        <f t="shared" si="26"/>
        <v/>
      </c>
      <c r="BX17" s="291" t="str">
        <f t="shared" ca="1" si="27"/>
        <v/>
      </c>
      <c r="BY17" s="291" t="str">
        <f t="shared" si="28"/>
        <v/>
      </c>
      <c r="BZ17" s="291" t="str">
        <f t="shared" si="29"/>
        <v/>
      </c>
      <c r="CA17" s="291" t="str">
        <f t="shared" si="30"/>
        <v>5-4</v>
      </c>
      <c r="CB17" s="291" t="str">
        <f t="shared" si="31"/>
        <v/>
      </c>
      <c r="CC17" s="291" t="str">
        <f t="shared" si="32"/>
        <v/>
      </c>
      <c r="CD17" s="291" t="str">
        <f t="shared" si="33"/>
        <v/>
      </c>
      <c r="CE17" s="291" t="str">
        <f t="shared" si="34"/>
        <v/>
      </c>
      <c r="CF17" s="291" t="str">
        <f t="shared" si="35"/>
        <v/>
      </c>
      <c r="CG17" s="291" t="str">
        <f t="shared" si="36"/>
        <v>7-3</v>
      </c>
      <c r="CH17" s="291" t="str">
        <f t="shared" si="37"/>
        <v/>
      </c>
      <c r="CI17" s="291" t="str">
        <f t="shared" si="38"/>
        <v/>
      </c>
      <c r="CJ17" s="291" t="str">
        <f t="shared" si="39"/>
        <v>8-3</v>
      </c>
      <c r="CK17" s="291" t="str">
        <f t="shared" si="40"/>
        <v>8-4</v>
      </c>
      <c r="CL17" s="291" t="str">
        <f t="shared" si="41"/>
        <v/>
      </c>
      <c r="CM17" s="291" t="str">
        <f t="shared" si="42"/>
        <v>9-1-3</v>
      </c>
      <c r="CN17" s="291" t="str">
        <f>IF(AND(I17&gt;=2, I17&lt;=4, N17=""), "",
IF(AND(N17&lt;&gt;"",IFERROR(MATCH(VALUE(N17),'主要用途（大分類）'!$A$5:$A$38,0),0)=0),"9-1-4",""))</f>
        <v/>
      </c>
      <c r="CO17" s="291" t="str">
        <f t="shared" si="43"/>
        <v/>
      </c>
      <c r="CP17" s="291" t="str">
        <f t="shared" si="44"/>
        <v>9-2-2</v>
      </c>
      <c r="CQ17" s="291" t="str">
        <f>IF(AND(I17&gt;=2, I17&lt;=4, O17=""), "",
IF(OR(AND(O17&lt;&gt;"",IFERROR(MATCH(VALUE(O17),建築物の用途区分!$C$5:$C$76,0),0)=0),AND(AI17&lt;&gt;"",IFERROR(MATCH(VALUE(AI17),建築物の用途区分!$C$5:$C$76,0),0)=0),AND(AK17&lt;&gt;"",IFERROR(MATCH(VALUE(AK17),建築物の用途区分!$C$5:$C$76,0),0)=0),AND(AM17&lt;&gt;"",IFERROR(MATCH(VALUE(AM17),建築物の用途区分!$C$5:$C$76,0),0)=0)),"9-2-3",""))</f>
        <v/>
      </c>
      <c r="CR17" s="291" t="str">
        <f>IF(AND(I17&gt;=2, I17&lt;=4, O17=""), "",IF(M17=1,IF(VLOOKUP(VALUE(O17),'用途の分類（用途区分）対応表'!$B$7:$S$78,IF(VALUE(N17)=1,2,IF(VALUE(N17)=2,3,IF(AND(N17&gt;=10,N17&lt;=24),N17-6,N17-26))),FALSE)="×","9-2-4",""),""))</f>
        <v/>
      </c>
      <c r="CS17" s="291" t="str">
        <f t="shared" si="45"/>
        <v/>
      </c>
      <c r="CT17" s="291" t="str">
        <f t="shared" si="46"/>
        <v/>
      </c>
      <c r="CU17" s="291" t="str">
        <f t="shared" si="47"/>
        <v/>
      </c>
      <c r="CV17" s="291" t="str">
        <f t="shared" si="48"/>
        <v/>
      </c>
      <c r="CW17" s="291" t="str">
        <f t="shared" si="49"/>
        <v/>
      </c>
      <c r="CX17" s="291" t="str">
        <f t="shared" si="50"/>
        <v/>
      </c>
      <c r="CY17" s="291" t="str">
        <f t="shared" si="51"/>
        <v/>
      </c>
      <c r="CZ17" s="291" t="str">
        <f t="shared" si="52"/>
        <v>11-3</v>
      </c>
      <c r="DA17" s="291" t="str">
        <f t="shared" si="53"/>
        <v/>
      </c>
      <c r="DB17" s="291" t="str">
        <f t="shared" si="54"/>
        <v/>
      </c>
      <c r="DC17" s="291" t="str">
        <f t="shared" si="55"/>
        <v/>
      </c>
      <c r="DD17" s="291" t="str">
        <f t="shared" si="56"/>
        <v>12-3</v>
      </c>
      <c r="DE17" s="291" t="str">
        <f t="shared" si="57"/>
        <v/>
      </c>
      <c r="DF17" s="291" t="str">
        <f t="shared" si="58"/>
        <v/>
      </c>
      <c r="DG17" s="291" t="str">
        <f t="shared" si="59"/>
        <v/>
      </c>
      <c r="DH17" s="291" t="str">
        <f t="shared" si="60"/>
        <v>13-3</v>
      </c>
      <c r="DI17" s="291" t="str">
        <f t="shared" si="61"/>
        <v/>
      </c>
      <c r="DJ17" s="291" t="str">
        <f t="shared" si="62"/>
        <v/>
      </c>
      <c r="DK17" s="291" t="str">
        <f t="shared" si="63"/>
        <v>13-8</v>
      </c>
      <c r="DL17" s="291" t="str">
        <f t="shared" si="64"/>
        <v/>
      </c>
      <c r="DM17" s="291" t="str">
        <f t="shared" si="65"/>
        <v/>
      </c>
      <c r="DN17" s="291" t="str">
        <f t="shared" si="66"/>
        <v/>
      </c>
      <c r="DO17" s="291" t="str">
        <f t="shared" si="67"/>
        <v>14-2</v>
      </c>
      <c r="DP17" s="291" t="str">
        <f t="shared" si="68"/>
        <v/>
      </c>
      <c r="DQ17" s="291" t="str">
        <f t="shared" si="69"/>
        <v/>
      </c>
      <c r="DR17" s="291" t="str">
        <f t="shared" si="70"/>
        <v/>
      </c>
      <c r="DS17" s="291" t="str">
        <f t="shared" si="71"/>
        <v/>
      </c>
      <c r="DT17" s="291" t="str">
        <f t="shared" si="72"/>
        <v/>
      </c>
      <c r="DU17" s="291" t="str">
        <f t="shared" si="73"/>
        <v/>
      </c>
      <c r="DV17" s="291" t="str">
        <f t="shared" si="74"/>
        <v/>
      </c>
      <c r="DW17" s="291" t="str">
        <f t="shared" si="75"/>
        <v/>
      </c>
      <c r="DX17" s="291" t="str">
        <f t="shared" si="76"/>
        <v/>
      </c>
      <c r="DY17" s="291" t="str">
        <f t="shared" si="77"/>
        <v/>
      </c>
      <c r="DZ17" s="291" t="str">
        <f t="shared" si="78"/>
        <v/>
      </c>
      <c r="EA17" s="291" t="str">
        <f t="shared" si="79"/>
        <v/>
      </c>
      <c r="EB17" s="291" t="str">
        <f t="shared" si="80"/>
        <v/>
      </c>
      <c r="EC17" s="291" t="str">
        <f t="shared" si="81"/>
        <v/>
      </c>
      <c r="ED17" s="291" t="str">
        <f t="shared" si="82"/>
        <v/>
      </c>
      <c r="EE17" s="291" t="str">
        <f t="shared" si="83"/>
        <v/>
      </c>
      <c r="EF17" s="291" t="str">
        <f t="shared" si="84"/>
        <v/>
      </c>
      <c r="EG17" s="291" t="str">
        <f t="shared" si="85"/>
        <v/>
      </c>
      <c r="EH17" s="291" t="str">
        <f t="shared" si="86"/>
        <v/>
      </c>
      <c r="EI17" s="291" t="str">
        <f t="shared" si="87"/>
        <v/>
      </c>
      <c r="EJ17" s="291" t="str">
        <f t="shared" si="88"/>
        <v/>
      </c>
      <c r="EK17" s="291" t="str">
        <f t="shared" si="89"/>
        <v/>
      </c>
      <c r="EL17" s="291" t="str">
        <f t="shared" si="90"/>
        <v/>
      </c>
      <c r="EM17" s="291" t="str">
        <f t="shared" si="91"/>
        <v/>
      </c>
      <c r="EN17" s="291" t="str">
        <f t="shared" si="92"/>
        <v/>
      </c>
      <c r="EO17" s="291" t="str">
        <f t="shared" si="93"/>
        <v/>
      </c>
      <c r="EP17" s="291" t="str">
        <f t="shared" si="94"/>
        <v/>
      </c>
      <c r="EQ17" s="291" t="str">
        <f t="shared" si="95"/>
        <v/>
      </c>
      <c r="ER17" s="291" t="str">
        <f t="shared" si="96"/>
        <v/>
      </c>
      <c r="ES17" s="291" t="str">
        <f t="shared" si="97"/>
        <v/>
      </c>
      <c r="ET17" s="291" t="str">
        <f t="shared" si="98"/>
        <v/>
      </c>
      <c r="EU17" s="291" t="str">
        <f t="shared" si="99"/>
        <v/>
      </c>
      <c r="EV17" s="291" t="str">
        <f t="shared" si="100"/>
        <v/>
      </c>
      <c r="EW17" s="291" t="str">
        <f t="shared" si="101"/>
        <v/>
      </c>
      <c r="EX17" s="291" t="str">
        <f t="shared" si="102"/>
        <v/>
      </c>
      <c r="EY17" s="291" t="str">
        <f t="shared" si="103"/>
        <v/>
      </c>
      <c r="EZ17" s="291" t="str">
        <f t="shared" si="104"/>
        <v/>
      </c>
      <c r="FA17" s="291" t="str">
        <f t="shared" si="105"/>
        <v/>
      </c>
      <c r="FB17" s="291" t="str">
        <f t="shared" si="106"/>
        <v/>
      </c>
      <c r="FC17" s="291" t="str">
        <f t="shared" si="107"/>
        <v/>
      </c>
      <c r="FD17" s="291" t="str">
        <f t="shared" si="108"/>
        <v/>
      </c>
      <c r="FE17" s="291" t="str">
        <f t="shared" si="109"/>
        <v/>
      </c>
      <c r="FF17" s="291" t="str">
        <f t="shared" si="110"/>
        <v/>
      </c>
      <c r="FG17" s="291" t="str">
        <f t="shared" si="111"/>
        <v/>
      </c>
      <c r="FH17" s="291" t="str">
        <f t="shared" si="112"/>
        <v/>
      </c>
      <c r="FI17" s="291" t="str">
        <f t="shared" si="113"/>
        <v/>
      </c>
      <c r="FJ17" s="291" t="str">
        <f t="shared" ca="1" si="114"/>
        <v/>
      </c>
      <c r="FK17" s="291" t="str">
        <f t="shared" ca="1" si="115"/>
        <v/>
      </c>
      <c r="FL17" s="291" t="str">
        <f t="shared" si="116"/>
        <v/>
      </c>
      <c r="FM17" s="291" t="str">
        <f t="shared" si="117"/>
        <v/>
      </c>
      <c r="FN17" s="291" t="str">
        <f t="shared" si="118"/>
        <v/>
      </c>
      <c r="FO17" s="291" t="str">
        <f t="shared" si="119"/>
        <v/>
      </c>
      <c r="FP17" s="291" t="str">
        <f t="shared" si="120"/>
        <v/>
      </c>
      <c r="FQ17" s="291" t="str">
        <f t="shared" si="121"/>
        <v/>
      </c>
      <c r="FR17" s="291" t="str">
        <f t="shared" si="122"/>
        <v/>
      </c>
      <c r="FS17" s="291" t="str">
        <f t="shared" si="123"/>
        <v/>
      </c>
      <c r="FT17" s="291" t="str">
        <f t="shared" si="124"/>
        <v/>
      </c>
      <c r="FU17" s="291" t="str">
        <f t="shared" si="125"/>
        <v/>
      </c>
      <c r="FV17" s="291" t="str">
        <f t="shared" si="126"/>
        <v/>
      </c>
      <c r="FW17" s="291" t="str">
        <f t="shared" si="127"/>
        <v/>
      </c>
      <c r="FX17" s="291" t="str">
        <f t="shared" si="128"/>
        <v/>
      </c>
      <c r="FY17" s="291" t="str">
        <f t="shared" ca="1" si="129"/>
        <v/>
      </c>
      <c r="FZ17" s="291" t="str">
        <f ca="1">IF(AND(I17="",X17="",AC17=""),"",
IF(COUNTIF(エラー22シート!$G$4:$G$53, OFFSET(J17,IF(I17="",0,-I17+1),0)*100+OFFSET(Y17,IF(I17="",0,-I17+1),0)*10+AC17)&gt;0,"22-4",""))</f>
        <v/>
      </c>
      <c r="GA17" s="291" t="str">
        <f t="shared" ca="1" si="130"/>
        <v/>
      </c>
      <c r="GB17" s="291" t="str">
        <f t="shared" ca="1" si="131"/>
        <v/>
      </c>
      <c r="GC17" s="291" t="str">
        <f t="shared" ca="1" si="132"/>
        <v/>
      </c>
      <c r="GD17" s="291" t="str">
        <f t="shared" ca="1" si="133"/>
        <v/>
      </c>
      <c r="GE17" s="291" t="str">
        <f t="shared" ca="1" si="134"/>
        <v/>
      </c>
      <c r="GF17" s="291" t="str">
        <f t="shared" ca="1" si="135"/>
        <v/>
      </c>
      <c r="GG17" s="291" t="str">
        <f t="shared" ca="1" si="136"/>
        <v/>
      </c>
      <c r="GH17" s="291" t="str">
        <f t="shared" ca="1" si="137"/>
        <v/>
      </c>
      <c r="GI17" s="291" t="str">
        <f t="shared" ca="1" si="138"/>
        <v/>
      </c>
      <c r="GJ17" s="291" t="str">
        <f t="shared" ca="1" si="139"/>
        <v/>
      </c>
      <c r="GK17" s="291" t="str">
        <f t="shared" ca="1" si="140"/>
        <v/>
      </c>
      <c r="GL17" s="291" t="str">
        <f t="shared" si="141"/>
        <v/>
      </c>
      <c r="GM17" s="291" t="str">
        <f t="shared" ca="1" si="142"/>
        <v/>
      </c>
      <c r="GN17" s="291" t="str">
        <f t="shared" ca="1" si="143"/>
        <v/>
      </c>
      <c r="GO17" s="291" t="str">
        <f t="shared" ca="1" si="144"/>
        <v/>
      </c>
      <c r="GP17" s="291" t="str">
        <f t="shared" ca="1" si="145"/>
        <v/>
      </c>
      <c r="GQ17" s="291" t="str">
        <f t="shared" ca="1" si="146"/>
        <v/>
      </c>
      <c r="GR17" s="291" t="str">
        <f t="shared" ca="1" si="147"/>
        <v/>
      </c>
      <c r="GS17" s="291" t="str">
        <f t="shared" ca="1" si="148"/>
        <v/>
      </c>
      <c r="GT17" s="291" t="str">
        <f t="shared" ca="1" si="149"/>
        <v/>
      </c>
      <c r="GU17" s="291" t="str">
        <f t="shared" ca="1" si="150"/>
        <v/>
      </c>
      <c r="GV17" s="291" t="str">
        <f t="shared" ca="1" si="151"/>
        <v/>
      </c>
      <c r="GW17" s="291" t="str">
        <f t="shared" ca="1" si="152"/>
        <v/>
      </c>
      <c r="GX17" s="291" t="str">
        <f t="shared" ca="1" si="153"/>
        <v/>
      </c>
      <c r="GY17" s="291" t="str">
        <f t="shared" ca="1" si="154"/>
        <v/>
      </c>
      <c r="GZ17" s="291" t="str">
        <f t="shared" ca="1" si="155"/>
        <v/>
      </c>
      <c r="HA17" s="291" t="str">
        <f t="shared" si="156"/>
        <v/>
      </c>
      <c r="HB17" s="291" t="str">
        <f t="shared" si="157"/>
        <v/>
      </c>
      <c r="HC17" s="291" t="str">
        <f t="shared" si="158"/>
        <v/>
      </c>
      <c r="HD17" s="291" t="str">
        <f t="shared" si="159"/>
        <v/>
      </c>
      <c r="HE17" s="291" t="str">
        <f t="shared" si="160"/>
        <v/>
      </c>
      <c r="HF17" s="291" t="str">
        <f t="shared" si="161"/>
        <v/>
      </c>
      <c r="HG17" s="291" t="str">
        <f t="shared" si="162"/>
        <v/>
      </c>
      <c r="HH17" s="291" t="str">
        <f t="shared" si="163"/>
        <v/>
      </c>
      <c r="HI17" s="291" t="str">
        <f t="shared" si="164"/>
        <v/>
      </c>
      <c r="HJ17" s="291" t="str">
        <f t="shared" si="165"/>
        <v/>
      </c>
      <c r="HK17" s="291" t="str">
        <f t="shared" si="166"/>
        <v/>
      </c>
      <c r="HL17" s="291" t="str">
        <f t="shared" si="167"/>
        <v/>
      </c>
      <c r="HM17" s="291" t="str">
        <f t="shared" si="168"/>
        <v>41-1</v>
      </c>
      <c r="HN17" s="291" t="str">
        <f t="shared" si="169"/>
        <v>35-1</v>
      </c>
    </row>
    <row r="18" spans="1:222">
      <c r="A18" s="332">
        <v>14</v>
      </c>
      <c r="B18" s="332">
        <f>COUNTIF('中間シート (2)'!M:M,行政集計シート※記入不要です!A18)</f>
        <v>0</v>
      </c>
      <c r="C18" s="188" t="str">
        <f t="shared" si="177"/>
        <v/>
      </c>
      <c r="D18" s="188" t="str">
        <f t="shared" si="178"/>
        <v/>
      </c>
      <c r="E18" s="188"/>
      <c r="F18" s="188" t="str">
        <f t="shared" si="179"/>
        <v/>
      </c>
      <c r="G18" s="189"/>
      <c r="H18" s="186" t="str">
        <f>IFERROR(VLOOKUP($A18,'中間シート (2)'!$M$6:$AR$65,H$1,FALSE),"")</f>
        <v/>
      </c>
      <c r="I18" s="186" t="str">
        <f>IFERROR(VLOOKUP($A18,'中間シート (2)'!$M$6:$AR$65,I$1,FALSE),"")</f>
        <v/>
      </c>
      <c r="J18" s="186" t="str">
        <f>IFERROR(VLOOKUP($A18,'中間シート (2)'!$M$6:$AR$65,J$1,FALSE),"")</f>
        <v/>
      </c>
      <c r="K18" s="186" t="str">
        <f>IFERROR(VLOOKUP($A18,'中間シート (2)'!$M$6:$AR$65,K$1,FALSE),"")</f>
        <v/>
      </c>
      <c r="L18" s="186" t="str">
        <f>IFERROR(VLOOKUP($A18,'中間シート (2)'!$M$6:$AR$65,L$1,FALSE),"")</f>
        <v/>
      </c>
      <c r="M18" s="186" t="str">
        <f>IFERROR(VLOOKUP($A18,'中間シート (2)'!$M$6:$AR$65,M$1,FALSE),"")</f>
        <v/>
      </c>
      <c r="N18" s="186" t="str">
        <f>IFERROR(VLOOKUP($A18,'中間シート (2)'!$M$6:$AR$65,N$1,FALSE),"")</f>
        <v/>
      </c>
      <c r="O18" s="186" t="str">
        <f>IFERROR(VLOOKUP($A18,'中間シート (2)'!$M$6:$AR$65,O$1,FALSE),"")</f>
        <v/>
      </c>
      <c r="P18" s="186" t="str">
        <f>IFERROR(VLOOKUP($A18,'中間シート (2)'!$M$6:$AR$65,P$1,FALSE),"")</f>
        <v/>
      </c>
      <c r="Q18" s="186" t="str">
        <f>IFERROR(VLOOKUP($A18,'中間シート (2)'!$M$6:$AR$65,Q$1,FALSE),"")</f>
        <v/>
      </c>
      <c r="R18" s="186" t="str">
        <f>IFERROR(VLOOKUP($A18,'中間シート (2)'!$M$6:$AR$65,R$1,FALSE),"")</f>
        <v/>
      </c>
      <c r="S18" s="186" t="str">
        <f>IFERROR(VLOOKUP($A18,'中間シート (2)'!$M$6:$AR$65,S$1,FALSE),"")</f>
        <v/>
      </c>
      <c r="T18" s="186" t="str">
        <f>IFERROR(VLOOKUP($A18,'中間シート (2)'!$M$6:$AR$65,T$1,FALSE),"")</f>
        <v/>
      </c>
      <c r="U18" s="186" t="str">
        <f>IFERROR(VLOOKUP($A18,'中間シート (2)'!$M$6:$AR$65,U$1,FALSE),"")</f>
        <v/>
      </c>
      <c r="V18" s="186" t="str">
        <f>IFERROR(VLOOKUP($A18,'中間シート (2)'!$M$6:$AR$65,V$1,FALSE),"")</f>
        <v/>
      </c>
      <c r="W18" s="186"/>
      <c r="X18" s="186" t="str">
        <f>IFERROR(VLOOKUP($A18,'中間シート (2)'!$M$6:$AR$65,X$1,FALSE),"")</f>
        <v/>
      </c>
      <c r="Y18" s="186" t="str">
        <f>IFERROR(VLOOKUP($A18,'中間シート (2)'!$M$6:$AR$65,Y$1,FALSE),"")</f>
        <v/>
      </c>
      <c r="Z18" s="186" t="str">
        <f>IFERROR(VLOOKUP($A18,'中間シート (2)'!$M$6:$AR$65,Z$1,FALSE),"")</f>
        <v/>
      </c>
      <c r="AA18" s="186" t="str">
        <f>IFERROR(VLOOKUP($A18,'中間シート (2)'!$M$6:$AR$65,AA$1,FALSE),"")</f>
        <v/>
      </c>
      <c r="AB18" s="186" t="str">
        <f>IFERROR(VLOOKUP($A18,'中間シート (2)'!$M$6:$AR$65,AB$1,FALSE),"")</f>
        <v/>
      </c>
      <c r="AC18" s="186" t="str">
        <f>IFERROR(VLOOKUP($A18,'中間シート (2)'!$M$6:$AR$65,AC$1,FALSE),"")</f>
        <v/>
      </c>
      <c r="AD18" s="186" t="str">
        <f>IFERROR(VLOOKUP($A18,'中間シート (2)'!$M$6:$AR$65,AD$1,FALSE),"")</f>
        <v/>
      </c>
      <c r="AE18" s="186" t="str">
        <f>IFERROR(VLOOKUP($A18,'中間シート (2)'!$M$6:$AR$65,AE$1,FALSE),"")</f>
        <v/>
      </c>
      <c r="AF18" s="186"/>
      <c r="AG18" s="186"/>
      <c r="AH18" s="186"/>
      <c r="AI18" s="194" t="str">
        <f>IFERROR(VLOOKUP($A18,'中間シート (2)'!$M$6:$BC$67,AI$1,FALSE),"")</f>
        <v/>
      </c>
      <c r="AJ18" s="194" t="str">
        <f>IFERROR(VLOOKUP($A18,'中間シート (2)'!$M$6:$BC$67,AJ$1,FALSE),"")</f>
        <v/>
      </c>
      <c r="AK18" s="194" t="str">
        <f>IFERROR(VLOOKUP($A18,'中間シート (2)'!$M$6:$BC$67,AK$1,FALSE),"")</f>
        <v/>
      </c>
      <c r="AL18" s="194" t="str">
        <f>IFERROR(VLOOKUP($A18,'中間シート (2)'!$M$6:$BC$67,AL$1,FALSE),"")</f>
        <v/>
      </c>
      <c r="AM18" s="194" t="str">
        <f>IFERROR(VLOOKUP($A18,'中間シート (2)'!$M$6:$BC$67,AM$1,FALSE),"")</f>
        <v/>
      </c>
      <c r="AN18" s="194" t="str">
        <f>IFERROR(VLOOKUP($A18,'中間シート (2)'!$M$6:$BC$67,AN$1,FALSE),"")</f>
        <v/>
      </c>
      <c r="AO18" s="194" t="str">
        <f>IFERROR(VLOOKUP($A18,'中間シート (2)'!$M$6:$BC$67,AO$1,FALSE),"")</f>
        <v/>
      </c>
      <c r="AP18" s="194" t="str">
        <f>IFERROR(VLOOKUP($A18,'中間シート (2)'!$M$6:$BC$67,AP$1,FALSE),"")</f>
        <v/>
      </c>
      <c r="AS18" s="187"/>
      <c r="AT18" s="187"/>
      <c r="AU18" s="187"/>
      <c r="AV18" s="290">
        <f t="shared" si="170"/>
        <v>1</v>
      </c>
      <c r="AW18" s="290">
        <f t="shared" si="171"/>
        <v>1</v>
      </c>
      <c r="AX18" s="290">
        <f t="shared" si="172"/>
        <v>1</v>
      </c>
      <c r="AY18" s="290">
        <f t="shared" si="173"/>
        <v>14</v>
      </c>
      <c r="AZ18" s="290">
        <f t="shared" si="174"/>
        <v>14</v>
      </c>
      <c r="BA18" s="290">
        <f t="shared" si="175"/>
        <v>141</v>
      </c>
      <c r="BB18" s="290">
        <f t="shared" si="8"/>
        <v>0</v>
      </c>
      <c r="BC18" s="290">
        <f t="shared" si="9"/>
        <v>0</v>
      </c>
      <c r="BD18" s="290">
        <f t="shared" si="176"/>
        <v>0</v>
      </c>
      <c r="BE18" s="290"/>
      <c r="BF18" s="290">
        <v>14</v>
      </c>
      <c r="BG18" s="290">
        <f t="shared" si="11"/>
        <v>0</v>
      </c>
      <c r="BH18" s="290">
        <f t="shared" si="12"/>
        <v>0</v>
      </c>
      <c r="BI18" s="290"/>
      <c r="BJ18" s="291" t="str">
        <f t="shared" si="13"/>
        <v>2-1</v>
      </c>
      <c r="BK18" s="291" t="str">
        <f t="shared" si="14"/>
        <v/>
      </c>
      <c r="BL18" s="291" t="str">
        <f t="shared" si="15"/>
        <v/>
      </c>
      <c r="BM18" s="291" t="str">
        <f t="shared" si="16"/>
        <v/>
      </c>
      <c r="BN18" s="291" t="str">
        <f t="shared" ca="1" si="17"/>
        <v/>
      </c>
      <c r="BO18" s="291" t="str">
        <f t="shared" ca="1" si="18"/>
        <v/>
      </c>
      <c r="BP18" s="291" t="str">
        <f t="shared" si="19"/>
        <v/>
      </c>
      <c r="BQ18" s="291" t="str">
        <f t="shared" ca="1" si="20"/>
        <v/>
      </c>
      <c r="BR18" s="291" t="str">
        <f t="shared" si="21"/>
        <v/>
      </c>
      <c r="BS18" s="291" t="str">
        <f t="shared" si="22"/>
        <v/>
      </c>
      <c r="BT18" s="291" t="str">
        <f t="shared" si="23"/>
        <v/>
      </c>
      <c r="BU18" s="291" t="str">
        <f t="shared" si="24"/>
        <v/>
      </c>
      <c r="BV18" s="291" t="str">
        <f t="shared" ca="1" si="25"/>
        <v/>
      </c>
      <c r="BW18" s="291" t="str">
        <f t="shared" si="26"/>
        <v/>
      </c>
      <c r="BX18" s="291" t="str">
        <f t="shared" ca="1" si="27"/>
        <v/>
      </c>
      <c r="BY18" s="291" t="str">
        <f t="shared" si="28"/>
        <v/>
      </c>
      <c r="BZ18" s="291" t="str">
        <f t="shared" si="29"/>
        <v/>
      </c>
      <c r="CA18" s="291" t="str">
        <f t="shared" si="30"/>
        <v>5-4</v>
      </c>
      <c r="CB18" s="291" t="str">
        <f t="shared" si="31"/>
        <v/>
      </c>
      <c r="CC18" s="291" t="str">
        <f t="shared" si="32"/>
        <v/>
      </c>
      <c r="CD18" s="291" t="str">
        <f t="shared" si="33"/>
        <v/>
      </c>
      <c r="CE18" s="291" t="str">
        <f t="shared" si="34"/>
        <v/>
      </c>
      <c r="CF18" s="291" t="str">
        <f t="shared" si="35"/>
        <v/>
      </c>
      <c r="CG18" s="291" t="str">
        <f t="shared" si="36"/>
        <v>7-3</v>
      </c>
      <c r="CH18" s="291" t="str">
        <f t="shared" si="37"/>
        <v/>
      </c>
      <c r="CI18" s="291" t="str">
        <f t="shared" si="38"/>
        <v/>
      </c>
      <c r="CJ18" s="291" t="str">
        <f t="shared" si="39"/>
        <v>8-3</v>
      </c>
      <c r="CK18" s="291" t="str">
        <f t="shared" si="40"/>
        <v>8-4</v>
      </c>
      <c r="CL18" s="291" t="str">
        <f t="shared" si="41"/>
        <v/>
      </c>
      <c r="CM18" s="291" t="str">
        <f t="shared" si="42"/>
        <v>9-1-3</v>
      </c>
      <c r="CN18" s="291" t="str">
        <f>IF(AND(I18&gt;=2, I18&lt;=4, N18=""), "",
IF(AND(N18&lt;&gt;"",IFERROR(MATCH(VALUE(N18),'主要用途（大分類）'!$A$5:$A$38,0),0)=0),"9-1-4",""))</f>
        <v/>
      </c>
      <c r="CO18" s="291" t="str">
        <f t="shared" si="43"/>
        <v/>
      </c>
      <c r="CP18" s="291" t="str">
        <f t="shared" si="44"/>
        <v>9-2-2</v>
      </c>
      <c r="CQ18" s="291" t="str">
        <f>IF(AND(I18&gt;=2, I18&lt;=4, O18=""), "",
IF(OR(AND(O18&lt;&gt;"",IFERROR(MATCH(VALUE(O18),建築物の用途区分!$C$5:$C$76,0),0)=0),AND(AI18&lt;&gt;"",IFERROR(MATCH(VALUE(AI18),建築物の用途区分!$C$5:$C$76,0),0)=0),AND(AK18&lt;&gt;"",IFERROR(MATCH(VALUE(AK18),建築物の用途区分!$C$5:$C$76,0),0)=0),AND(AM18&lt;&gt;"",IFERROR(MATCH(VALUE(AM18),建築物の用途区分!$C$5:$C$76,0),0)=0)),"9-2-3",""))</f>
        <v/>
      </c>
      <c r="CR18" s="291" t="str">
        <f>IF(AND(I18&gt;=2, I18&lt;=4, O18=""), "",IF(M18=1,IF(VLOOKUP(VALUE(O18),'用途の分類（用途区分）対応表'!$B$7:$S$78,IF(VALUE(N18)=1,2,IF(VALUE(N18)=2,3,IF(AND(N18&gt;=10,N18&lt;=24),N18-6,N18-26))),FALSE)="×","9-2-4",""),""))</f>
        <v/>
      </c>
      <c r="CS18" s="291" t="str">
        <f t="shared" si="45"/>
        <v/>
      </c>
      <c r="CT18" s="291" t="str">
        <f t="shared" si="46"/>
        <v/>
      </c>
      <c r="CU18" s="291" t="str">
        <f t="shared" si="47"/>
        <v/>
      </c>
      <c r="CV18" s="291" t="str">
        <f t="shared" si="48"/>
        <v/>
      </c>
      <c r="CW18" s="291" t="str">
        <f t="shared" si="49"/>
        <v/>
      </c>
      <c r="CX18" s="291" t="str">
        <f t="shared" si="50"/>
        <v/>
      </c>
      <c r="CY18" s="291" t="str">
        <f t="shared" si="51"/>
        <v/>
      </c>
      <c r="CZ18" s="291" t="str">
        <f t="shared" si="52"/>
        <v>11-3</v>
      </c>
      <c r="DA18" s="291" t="str">
        <f t="shared" si="53"/>
        <v/>
      </c>
      <c r="DB18" s="291" t="str">
        <f t="shared" si="54"/>
        <v/>
      </c>
      <c r="DC18" s="291" t="str">
        <f t="shared" si="55"/>
        <v/>
      </c>
      <c r="DD18" s="291" t="str">
        <f t="shared" si="56"/>
        <v>12-3</v>
      </c>
      <c r="DE18" s="291" t="str">
        <f t="shared" si="57"/>
        <v/>
      </c>
      <c r="DF18" s="291" t="str">
        <f t="shared" si="58"/>
        <v/>
      </c>
      <c r="DG18" s="291" t="str">
        <f t="shared" si="59"/>
        <v/>
      </c>
      <c r="DH18" s="291" t="str">
        <f t="shared" si="60"/>
        <v>13-3</v>
      </c>
      <c r="DI18" s="291" t="str">
        <f t="shared" si="61"/>
        <v/>
      </c>
      <c r="DJ18" s="291" t="str">
        <f t="shared" si="62"/>
        <v/>
      </c>
      <c r="DK18" s="291" t="str">
        <f t="shared" si="63"/>
        <v>13-8</v>
      </c>
      <c r="DL18" s="291" t="str">
        <f t="shared" si="64"/>
        <v/>
      </c>
      <c r="DM18" s="291" t="str">
        <f t="shared" si="65"/>
        <v/>
      </c>
      <c r="DN18" s="291" t="str">
        <f t="shared" si="66"/>
        <v/>
      </c>
      <c r="DO18" s="291" t="str">
        <f t="shared" si="67"/>
        <v>14-2</v>
      </c>
      <c r="DP18" s="291" t="str">
        <f t="shared" si="68"/>
        <v/>
      </c>
      <c r="DQ18" s="291" t="str">
        <f t="shared" si="69"/>
        <v/>
      </c>
      <c r="DR18" s="291" t="str">
        <f t="shared" si="70"/>
        <v/>
      </c>
      <c r="DS18" s="291" t="str">
        <f t="shared" si="71"/>
        <v/>
      </c>
      <c r="DT18" s="291" t="str">
        <f t="shared" si="72"/>
        <v/>
      </c>
      <c r="DU18" s="291" t="str">
        <f t="shared" si="73"/>
        <v/>
      </c>
      <c r="DV18" s="291" t="str">
        <f t="shared" si="74"/>
        <v/>
      </c>
      <c r="DW18" s="291" t="str">
        <f t="shared" si="75"/>
        <v/>
      </c>
      <c r="DX18" s="291" t="str">
        <f t="shared" si="76"/>
        <v/>
      </c>
      <c r="DY18" s="291" t="str">
        <f t="shared" si="77"/>
        <v/>
      </c>
      <c r="DZ18" s="291" t="str">
        <f t="shared" si="78"/>
        <v/>
      </c>
      <c r="EA18" s="291" t="str">
        <f t="shared" si="79"/>
        <v/>
      </c>
      <c r="EB18" s="291" t="str">
        <f t="shared" si="80"/>
        <v/>
      </c>
      <c r="EC18" s="291" t="str">
        <f t="shared" si="81"/>
        <v/>
      </c>
      <c r="ED18" s="291" t="str">
        <f t="shared" si="82"/>
        <v/>
      </c>
      <c r="EE18" s="291" t="str">
        <f t="shared" si="83"/>
        <v/>
      </c>
      <c r="EF18" s="291" t="str">
        <f t="shared" si="84"/>
        <v/>
      </c>
      <c r="EG18" s="291" t="str">
        <f t="shared" si="85"/>
        <v/>
      </c>
      <c r="EH18" s="291" t="str">
        <f t="shared" si="86"/>
        <v/>
      </c>
      <c r="EI18" s="291" t="str">
        <f t="shared" si="87"/>
        <v/>
      </c>
      <c r="EJ18" s="291" t="str">
        <f t="shared" si="88"/>
        <v/>
      </c>
      <c r="EK18" s="291" t="str">
        <f t="shared" si="89"/>
        <v/>
      </c>
      <c r="EL18" s="291" t="str">
        <f t="shared" si="90"/>
        <v/>
      </c>
      <c r="EM18" s="291" t="str">
        <f t="shared" si="91"/>
        <v/>
      </c>
      <c r="EN18" s="291" t="str">
        <f t="shared" si="92"/>
        <v/>
      </c>
      <c r="EO18" s="291" t="str">
        <f t="shared" si="93"/>
        <v/>
      </c>
      <c r="EP18" s="291" t="str">
        <f t="shared" si="94"/>
        <v/>
      </c>
      <c r="EQ18" s="291" t="str">
        <f t="shared" si="95"/>
        <v/>
      </c>
      <c r="ER18" s="291" t="str">
        <f t="shared" si="96"/>
        <v/>
      </c>
      <c r="ES18" s="291" t="str">
        <f t="shared" si="97"/>
        <v/>
      </c>
      <c r="ET18" s="291" t="str">
        <f t="shared" si="98"/>
        <v/>
      </c>
      <c r="EU18" s="291" t="str">
        <f t="shared" si="99"/>
        <v/>
      </c>
      <c r="EV18" s="291" t="str">
        <f t="shared" si="100"/>
        <v/>
      </c>
      <c r="EW18" s="291" t="str">
        <f t="shared" si="101"/>
        <v/>
      </c>
      <c r="EX18" s="291" t="str">
        <f t="shared" si="102"/>
        <v/>
      </c>
      <c r="EY18" s="291" t="str">
        <f t="shared" si="103"/>
        <v/>
      </c>
      <c r="EZ18" s="291" t="str">
        <f t="shared" si="104"/>
        <v/>
      </c>
      <c r="FA18" s="291" t="str">
        <f t="shared" si="105"/>
        <v/>
      </c>
      <c r="FB18" s="291" t="str">
        <f t="shared" si="106"/>
        <v/>
      </c>
      <c r="FC18" s="291" t="str">
        <f t="shared" si="107"/>
        <v/>
      </c>
      <c r="FD18" s="291" t="str">
        <f t="shared" si="108"/>
        <v/>
      </c>
      <c r="FE18" s="291" t="str">
        <f t="shared" si="109"/>
        <v/>
      </c>
      <c r="FF18" s="291" t="str">
        <f t="shared" si="110"/>
        <v/>
      </c>
      <c r="FG18" s="291" t="str">
        <f t="shared" si="111"/>
        <v/>
      </c>
      <c r="FH18" s="291" t="str">
        <f t="shared" si="112"/>
        <v/>
      </c>
      <c r="FI18" s="291" t="str">
        <f t="shared" si="113"/>
        <v/>
      </c>
      <c r="FJ18" s="291" t="str">
        <f t="shared" ca="1" si="114"/>
        <v/>
      </c>
      <c r="FK18" s="291" t="str">
        <f t="shared" ca="1" si="115"/>
        <v/>
      </c>
      <c r="FL18" s="291" t="str">
        <f t="shared" si="116"/>
        <v/>
      </c>
      <c r="FM18" s="291" t="str">
        <f t="shared" si="117"/>
        <v/>
      </c>
      <c r="FN18" s="291" t="str">
        <f t="shared" si="118"/>
        <v/>
      </c>
      <c r="FO18" s="291" t="str">
        <f t="shared" si="119"/>
        <v/>
      </c>
      <c r="FP18" s="291" t="str">
        <f t="shared" si="120"/>
        <v/>
      </c>
      <c r="FQ18" s="291" t="str">
        <f t="shared" si="121"/>
        <v/>
      </c>
      <c r="FR18" s="291" t="str">
        <f t="shared" si="122"/>
        <v/>
      </c>
      <c r="FS18" s="291" t="str">
        <f t="shared" si="123"/>
        <v/>
      </c>
      <c r="FT18" s="291" t="str">
        <f t="shared" si="124"/>
        <v/>
      </c>
      <c r="FU18" s="291" t="str">
        <f t="shared" si="125"/>
        <v/>
      </c>
      <c r="FV18" s="291" t="str">
        <f t="shared" si="126"/>
        <v/>
      </c>
      <c r="FW18" s="291" t="str">
        <f t="shared" si="127"/>
        <v/>
      </c>
      <c r="FX18" s="291" t="str">
        <f t="shared" si="128"/>
        <v/>
      </c>
      <c r="FY18" s="291" t="str">
        <f t="shared" ca="1" si="129"/>
        <v/>
      </c>
      <c r="FZ18" s="291" t="str">
        <f ca="1">IF(AND(I18="",X18="",AC18=""),"",
IF(COUNTIF(エラー22シート!$G$4:$G$53, OFFSET(J18,IF(I18="",0,-I18+1),0)*100+OFFSET(Y18,IF(I18="",0,-I18+1),0)*10+AC18)&gt;0,"22-4",""))</f>
        <v/>
      </c>
      <c r="GA18" s="291" t="str">
        <f t="shared" ca="1" si="130"/>
        <v/>
      </c>
      <c r="GB18" s="291" t="str">
        <f t="shared" ca="1" si="131"/>
        <v/>
      </c>
      <c r="GC18" s="291" t="str">
        <f t="shared" ca="1" si="132"/>
        <v/>
      </c>
      <c r="GD18" s="291" t="str">
        <f t="shared" ca="1" si="133"/>
        <v/>
      </c>
      <c r="GE18" s="291" t="str">
        <f t="shared" ca="1" si="134"/>
        <v/>
      </c>
      <c r="GF18" s="291" t="str">
        <f t="shared" ca="1" si="135"/>
        <v/>
      </c>
      <c r="GG18" s="291" t="str">
        <f t="shared" ca="1" si="136"/>
        <v/>
      </c>
      <c r="GH18" s="291" t="str">
        <f t="shared" ca="1" si="137"/>
        <v/>
      </c>
      <c r="GI18" s="291" t="str">
        <f t="shared" ca="1" si="138"/>
        <v/>
      </c>
      <c r="GJ18" s="291" t="str">
        <f t="shared" ca="1" si="139"/>
        <v/>
      </c>
      <c r="GK18" s="291" t="str">
        <f t="shared" ca="1" si="140"/>
        <v/>
      </c>
      <c r="GL18" s="291" t="str">
        <f t="shared" si="141"/>
        <v/>
      </c>
      <c r="GM18" s="291" t="str">
        <f t="shared" ca="1" si="142"/>
        <v/>
      </c>
      <c r="GN18" s="291" t="str">
        <f t="shared" ca="1" si="143"/>
        <v/>
      </c>
      <c r="GO18" s="291" t="str">
        <f t="shared" ca="1" si="144"/>
        <v/>
      </c>
      <c r="GP18" s="291" t="str">
        <f t="shared" ca="1" si="145"/>
        <v/>
      </c>
      <c r="GQ18" s="291" t="str">
        <f t="shared" ca="1" si="146"/>
        <v/>
      </c>
      <c r="GR18" s="291" t="str">
        <f t="shared" ca="1" si="147"/>
        <v/>
      </c>
      <c r="GS18" s="291" t="str">
        <f t="shared" ca="1" si="148"/>
        <v/>
      </c>
      <c r="GT18" s="291" t="str">
        <f t="shared" ca="1" si="149"/>
        <v/>
      </c>
      <c r="GU18" s="291" t="str">
        <f t="shared" ca="1" si="150"/>
        <v/>
      </c>
      <c r="GV18" s="291" t="str">
        <f t="shared" ca="1" si="151"/>
        <v/>
      </c>
      <c r="GW18" s="291" t="str">
        <f t="shared" ca="1" si="152"/>
        <v/>
      </c>
      <c r="GX18" s="291" t="str">
        <f t="shared" ca="1" si="153"/>
        <v/>
      </c>
      <c r="GY18" s="291" t="str">
        <f t="shared" ca="1" si="154"/>
        <v/>
      </c>
      <c r="GZ18" s="291" t="str">
        <f t="shared" ca="1" si="155"/>
        <v/>
      </c>
      <c r="HA18" s="291" t="str">
        <f t="shared" si="156"/>
        <v/>
      </c>
      <c r="HB18" s="291" t="str">
        <f t="shared" si="157"/>
        <v/>
      </c>
      <c r="HC18" s="291" t="str">
        <f t="shared" si="158"/>
        <v/>
      </c>
      <c r="HD18" s="291" t="str">
        <f t="shared" si="159"/>
        <v/>
      </c>
      <c r="HE18" s="291" t="str">
        <f t="shared" si="160"/>
        <v/>
      </c>
      <c r="HF18" s="291" t="str">
        <f t="shared" si="161"/>
        <v/>
      </c>
      <c r="HG18" s="291" t="str">
        <f t="shared" si="162"/>
        <v/>
      </c>
      <c r="HH18" s="291" t="str">
        <f t="shared" si="163"/>
        <v/>
      </c>
      <c r="HI18" s="291" t="str">
        <f t="shared" si="164"/>
        <v/>
      </c>
      <c r="HJ18" s="291" t="str">
        <f t="shared" si="165"/>
        <v/>
      </c>
      <c r="HK18" s="291" t="str">
        <f t="shared" si="166"/>
        <v/>
      </c>
      <c r="HL18" s="291" t="str">
        <f t="shared" si="167"/>
        <v/>
      </c>
      <c r="HM18" s="291" t="str">
        <f t="shared" si="168"/>
        <v>41-1</v>
      </c>
      <c r="HN18" s="291" t="str">
        <f t="shared" si="169"/>
        <v>35-1</v>
      </c>
    </row>
    <row r="19" spans="1:222">
      <c r="A19" s="332">
        <v>15</v>
      </c>
      <c r="B19" s="332">
        <f>COUNTIF('中間シート (2)'!M:M,行政集計シート※記入不要です!A19)</f>
        <v>0</v>
      </c>
      <c r="C19" s="188" t="str">
        <f t="shared" si="177"/>
        <v/>
      </c>
      <c r="D19" s="188" t="str">
        <f t="shared" si="178"/>
        <v/>
      </c>
      <c r="E19" s="188"/>
      <c r="F19" s="188" t="str">
        <f t="shared" si="179"/>
        <v/>
      </c>
      <c r="G19" s="189"/>
      <c r="H19" s="186" t="str">
        <f>IFERROR(VLOOKUP($A19,'中間シート (2)'!$M$6:$AR$65,H$1,FALSE),"")</f>
        <v/>
      </c>
      <c r="I19" s="186" t="str">
        <f>IFERROR(VLOOKUP($A19,'中間シート (2)'!$M$6:$AR$65,I$1,FALSE),"")</f>
        <v/>
      </c>
      <c r="J19" s="186" t="str">
        <f>IFERROR(VLOOKUP($A19,'中間シート (2)'!$M$6:$AR$65,J$1,FALSE),"")</f>
        <v/>
      </c>
      <c r="K19" s="186" t="str">
        <f>IFERROR(VLOOKUP($A19,'中間シート (2)'!$M$6:$AR$65,K$1,FALSE),"")</f>
        <v/>
      </c>
      <c r="L19" s="186" t="str">
        <f>IFERROR(VLOOKUP($A19,'中間シート (2)'!$M$6:$AR$65,L$1,FALSE),"")</f>
        <v/>
      </c>
      <c r="M19" s="186" t="str">
        <f>IFERROR(VLOOKUP($A19,'中間シート (2)'!$M$6:$AR$65,M$1,FALSE),"")</f>
        <v/>
      </c>
      <c r="N19" s="186" t="str">
        <f>IFERROR(VLOOKUP($A19,'中間シート (2)'!$M$6:$AR$65,N$1,FALSE),"")</f>
        <v/>
      </c>
      <c r="O19" s="186" t="str">
        <f>IFERROR(VLOOKUP($A19,'中間シート (2)'!$M$6:$AR$65,O$1,FALSE),"")</f>
        <v/>
      </c>
      <c r="P19" s="186" t="str">
        <f>IFERROR(VLOOKUP($A19,'中間シート (2)'!$M$6:$AR$65,P$1,FALSE),"")</f>
        <v/>
      </c>
      <c r="Q19" s="186" t="str">
        <f>IFERROR(VLOOKUP($A19,'中間シート (2)'!$M$6:$AR$65,Q$1,FALSE),"")</f>
        <v/>
      </c>
      <c r="R19" s="186" t="str">
        <f>IFERROR(VLOOKUP($A19,'中間シート (2)'!$M$6:$AR$65,R$1,FALSE),"")</f>
        <v/>
      </c>
      <c r="S19" s="186" t="str">
        <f>IFERROR(VLOOKUP($A19,'中間シート (2)'!$M$6:$AR$65,S$1,FALSE),"")</f>
        <v/>
      </c>
      <c r="T19" s="186" t="str">
        <f>IFERROR(VLOOKUP($A19,'中間シート (2)'!$M$6:$AR$65,T$1,FALSE),"")</f>
        <v/>
      </c>
      <c r="U19" s="186" t="str">
        <f>IFERROR(VLOOKUP($A19,'中間シート (2)'!$M$6:$AR$65,U$1,FALSE),"")</f>
        <v/>
      </c>
      <c r="V19" s="186" t="str">
        <f>IFERROR(VLOOKUP($A19,'中間シート (2)'!$M$6:$AR$65,V$1,FALSE),"")</f>
        <v/>
      </c>
      <c r="W19" s="186"/>
      <c r="X19" s="186" t="str">
        <f>IFERROR(VLOOKUP($A19,'中間シート (2)'!$M$6:$AR$65,X$1,FALSE),"")</f>
        <v/>
      </c>
      <c r="Y19" s="186" t="str">
        <f>IFERROR(VLOOKUP($A19,'中間シート (2)'!$M$6:$AR$65,Y$1,FALSE),"")</f>
        <v/>
      </c>
      <c r="Z19" s="186" t="str">
        <f>IFERROR(VLOOKUP($A19,'中間シート (2)'!$M$6:$AR$65,Z$1,FALSE),"")</f>
        <v/>
      </c>
      <c r="AA19" s="186" t="str">
        <f>IFERROR(VLOOKUP($A19,'中間シート (2)'!$M$6:$AR$65,AA$1,FALSE),"")</f>
        <v/>
      </c>
      <c r="AB19" s="186" t="str">
        <f>IFERROR(VLOOKUP($A19,'中間シート (2)'!$M$6:$AR$65,AB$1,FALSE),"")</f>
        <v/>
      </c>
      <c r="AC19" s="186" t="str">
        <f>IFERROR(VLOOKUP($A19,'中間シート (2)'!$M$6:$AR$65,AC$1,FALSE),"")</f>
        <v/>
      </c>
      <c r="AD19" s="186" t="str">
        <f>IFERROR(VLOOKUP($A19,'中間シート (2)'!$M$6:$AR$65,AD$1,FALSE),"")</f>
        <v/>
      </c>
      <c r="AE19" s="186" t="str">
        <f>IFERROR(VLOOKUP($A19,'中間シート (2)'!$M$6:$AR$65,AE$1,FALSE),"")</f>
        <v/>
      </c>
      <c r="AF19" s="186"/>
      <c r="AG19" s="186"/>
      <c r="AH19" s="186"/>
      <c r="AI19" s="194" t="str">
        <f>IFERROR(VLOOKUP($A19,'中間シート (2)'!$M$6:$BC$67,AI$1,FALSE),"")</f>
        <v/>
      </c>
      <c r="AJ19" s="194" t="str">
        <f>IFERROR(VLOOKUP($A19,'中間シート (2)'!$M$6:$BC$67,AJ$1,FALSE),"")</f>
        <v/>
      </c>
      <c r="AK19" s="194" t="str">
        <f>IFERROR(VLOOKUP($A19,'中間シート (2)'!$M$6:$BC$67,AK$1,FALSE),"")</f>
        <v/>
      </c>
      <c r="AL19" s="194" t="str">
        <f>IFERROR(VLOOKUP($A19,'中間シート (2)'!$M$6:$BC$67,AL$1,FALSE),"")</f>
        <v/>
      </c>
      <c r="AM19" s="194" t="str">
        <f>IFERROR(VLOOKUP($A19,'中間シート (2)'!$M$6:$BC$67,AM$1,FALSE),"")</f>
        <v/>
      </c>
      <c r="AN19" s="194" t="str">
        <f>IFERROR(VLOOKUP($A19,'中間シート (2)'!$M$6:$BC$67,AN$1,FALSE),"")</f>
        <v/>
      </c>
      <c r="AO19" s="194" t="str">
        <f>IFERROR(VLOOKUP($A19,'中間シート (2)'!$M$6:$BC$67,AO$1,FALSE),"")</f>
        <v/>
      </c>
      <c r="AP19" s="194" t="str">
        <f>IFERROR(VLOOKUP($A19,'中間シート (2)'!$M$6:$BC$67,AP$1,FALSE),"")</f>
        <v/>
      </c>
      <c r="AS19" s="187"/>
      <c r="AT19" s="187"/>
      <c r="AU19" s="187"/>
      <c r="AV19" s="290">
        <f t="shared" si="170"/>
        <v>1</v>
      </c>
      <c r="AW19" s="290">
        <f t="shared" si="171"/>
        <v>1</v>
      </c>
      <c r="AX19" s="290">
        <f t="shared" si="172"/>
        <v>1</v>
      </c>
      <c r="AY19" s="290">
        <f t="shared" si="173"/>
        <v>15</v>
      </c>
      <c r="AZ19" s="290">
        <f t="shared" si="174"/>
        <v>15</v>
      </c>
      <c r="BA19" s="290">
        <f t="shared" si="175"/>
        <v>151</v>
      </c>
      <c r="BB19" s="290">
        <f t="shared" si="8"/>
        <v>0</v>
      </c>
      <c r="BC19" s="290">
        <f t="shared" si="9"/>
        <v>0</v>
      </c>
      <c r="BD19" s="290">
        <f t="shared" si="176"/>
        <v>0</v>
      </c>
      <c r="BE19" s="290"/>
      <c r="BF19" s="290">
        <v>15</v>
      </c>
      <c r="BG19" s="290">
        <f t="shared" si="11"/>
        <v>0</v>
      </c>
      <c r="BH19" s="290">
        <f t="shared" si="12"/>
        <v>0</v>
      </c>
      <c r="BI19" s="290"/>
      <c r="BJ19" s="291" t="str">
        <f t="shared" si="13"/>
        <v>2-1</v>
      </c>
      <c r="BK19" s="291" t="str">
        <f t="shared" si="14"/>
        <v/>
      </c>
      <c r="BL19" s="291" t="str">
        <f t="shared" si="15"/>
        <v/>
      </c>
      <c r="BM19" s="291" t="str">
        <f t="shared" si="16"/>
        <v/>
      </c>
      <c r="BN19" s="291" t="str">
        <f t="shared" ca="1" si="17"/>
        <v/>
      </c>
      <c r="BO19" s="291" t="str">
        <f t="shared" ca="1" si="18"/>
        <v/>
      </c>
      <c r="BP19" s="291" t="str">
        <f t="shared" si="19"/>
        <v/>
      </c>
      <c r="BQ19" s="291" t="str">
        <f t="shared" ca="1" si="20"/>
        <v/>
      </c>
      <c r="BR19" s="291" t="str">
        <f t="shared" si="21"/>
        <v/>
      </c>
      <c r="BS19" s="291" t="str">
        <f t="shared" si="22"/>
        <v/>
      </c>
      <c r="BT19" s="291" t="str">
        <f t="shared" si="23"/>
        <v/>
      </c>
      <c r="BU19" s="291" t="str">
        <f t="shared" si="24"/>
        <v/>
      </c>
      <c r="BV19" s="291" t="str">
        <f t="shared" ca="1" si="25"/>
        <v/>
      </c>
      <c r="BW19" s="291" t="str">
        <f t="shared" si="26"/>
        <v/>
      </c>
      <c r="BX19" s="291" t="str">
        <f t="shared" ca="1" si="27"/>
        <v/>
      </c>
      <c r="BY19" s="291" t="str">
        <f t="shared" si="28"/>
        <v/>
      </c>
      <c r="BZ19" s="291" t="str">
        <f t="shared" si="29"/>
        <v/>
      </c>
      <c r="CA19" s="291" t="str">
        <f t="shared" si="30"/>
        <v>5-4</v>
      </c>
      <c r="CB19" s="291" t="str">
        <f t="shared" si="31"/>
        <v/>
      </c>
      <c r="CC19" s="291" t="str">
        <f t="shared" si="32"/>
        <v/>
      </c>
      <c r="CD19" s="291" t="str">
        <f t="shared" si="33"/>
        <v/>
      </c>
      <c r="CE19" s="291" t="str">
        <f t="shared" si="34"/>
        <v/>
      </c>
      <c r="CF19" s="291" t="str">
        <f t="shared" si="35"/>
        <v/>
      </c>
      <c r="CG19" s="291" t="str">
        <f t="shared" si="36"/>
        <v>7-3</v>
      </c>
      <c r="CH19" s="291" t="str">
        <f t="shared" si="37"/>
        <v/>
      </c>
      <c r="CI19" s="291" t="str">
        <f t="shared" si="38"/>
        <v/>
      </c>
      <c r="CJ19" s="291" t="str">
        <f t="shared" si="39"/>
        <v>8-3</v>
      </c>
      <c r="CK19" s="291" t="str">
        <f t="shared" si="40"/>
        <v>8-4</v>
      </c>
      <c r="CL19" s="291" t="str">
        <f t="shared" si="41"/>
        <v/>
      </c>
      <c r="CM19" s="291" t="str">
        <f t="shared" si="42"/>
        <v>9-1-3</v>
      </c>
      <c r="CN19" s="291" t="str">
        <f>IF(AND(I19&gt;=2, I19&lt;=4, N19=""), "",
IF(AND(N19&lt;&gt;"",IFERROR(MATCH(VALUE(N19),'主要用途（大分類）'!$A$5:$A$38,0),0)=0),"9-1-4",""))</f>
        <v/>
      </c>
      <c r="CO19" s="291" t="str">
        <f t="shared" si="43"/>
        <v/>
      </c>
      <c r="CP19" s="291" t="str">
        <f t="shared" si="44"/>
        <v>9-2-2</v>
      </c>
      <c r="CQ19" s="291" t="str">
        <f>IF(AND(I19&gt;=2, I19&lt;=4, O19=""), "",
IF(OR(AND(O19&lt;&gt;"",IFERROR(MATCH(VALUE(O19),建築物の用途区分!$C$5:$C$76,0),0)=0),AND(AI19&lt;&gt;"",IFERROR(MATCH(VALUE(AI19),建築物の用途区分!$C$5:$C$76,0),0)=0),AND(AK19&lt;&gt;"",IFERROR(MATCH(VALUE(AK19),建築物の用途区分!$C$5:$C$76,0),0)=0),AND(AM19&lt;&gt;"",IFERROR(MATCH(VALUE(AM19),建築物の用途区分!$C$5:$C$76,0),0)=0)),"9-2-3",""))</f>
        <v/>
      </c>
      <c r="CR19" s="291" t="str">
        <f>IF(AND(I19&gt;=2, I19&lt;=4, O19=""), "",IF(M19=1,IF(VLOOKUP(VALUE(O19),'用途の分類（用途区分）対応表'!$B$7:$S$78,IF(VALUE(N19)=1,2,IF(VALUE(N19)=2,3,IF(AND(N19&gt;=10,N19&lt;=24),N19-6,N19-26))),FALSE)="×","9-2-4",""),""))</f>
        <v/>
      </c>
      <c r="CS19" s="291" t="str">
        <f t="shared" si="45"/>
        <v/>
      </c>
      <c r="CT19" s="291" t="str">
        <f t="shared" si="46"/>
        <v/>
      </c>
      <c r="CU19" s="291" t="str">
        <f t="shared" si="47"/>
        <v/>
      </c>
      <c r="CV19" s="291" t="str">
        <f t="shared" si="48"/>
        <v/>
      </c>
      <c r="CW19" s="291" t="str">
        <f t="shared" si="49"/>
        <v/>
      </c>
      <c r="CX19" s="291" t="str">
        <f t="shared" si="50"/>
        <v/>
      </c>
      <c r="CY19" s="291" t="str">
        <f t="shared" si="51"/>
        <v/>
      </c>
      <c r="CZ19" s="291" t="str">
        <f t="shared" si="52"/>
        <v>11-3</v>
      </c>
      <c r="DA19" s="291" t="str">
        <f t="shared" si="53"/>
        <v/>
      </c>
      <c r="DB19" s="291" t="str">
        <f t="shared" si="54"/>
        <v/>
      </c>
      <c r="DC19" s="291" t="str">
        <f t="shared" si="55"/>
        <v/>
      </c>
      <c r="DD19" s="291" t="str">
        <f t="shared" si="56"/>
        <v>12-3</v>
      </c>
      <c r="DE19" s="291" t="str">
        <f t="shared" si="57"/>
        <v/>
      </c>
      <c r="DF19" s="291" t="str">
        <f t="shared" si="58"/>
        <v/>
      </c>
      <c r="DG19" s="291" t="str">
        <f t="shared" si="59"/>
        <v/>
      </c>
      <c r="DH19" s="291" t="str">
        <f t="shared" si="60"/>
        <v>13-3</v>
      </c>
      <c r="DI19" s="291" t="str">
        <f t="shared" si="61"/>
        <v/>
      </c>
      <c r="DJ19" s="291" t="str">
        <f t="shared" si="62"/>
        <v/>
      </c>
      <c r="DK19" s="291" t="str">
        <f t="shared" si="63"/>
        <v>13-8</v>
      </c>
      <c r="DL19" s="291" t="str">
        <f t="shared" si="64"/>
        <v/>
      </c>
      <c r="DM19" s="291" t="str">
        <f t="shared" si="65"/>
        <v/>
      </c>
      <c r="DN19" s="291" t="str">
        <f t="shared" si="66"/>
        <v/>
      </c>
      <c r="DO19" s="291" t="str">
        <f t="shared" si="67"/>
        <v>14-2</v>
      </c>
      <c r="DP19" s="291" t="str">
        <f t="shared" si="68"/>
        <v/>
      </c>
      <c r="DQ19" s="291" t="str">
        <f t="shared" si="69"/>
        <v/>
      </c>
      <c r="DR19" s="291" t="str">
        <f t="shared" si="70"/>
        <v/>
      </c>
      <c r="DS19" s="291" t="str">
        <f t="shared" si="71"/>
        <v/>
      </c>
      <c r="DT19" s="291" t="str">
        <f t="shared" si="72"/>
        <v/>
      </c>
      <c r="DU19" s="291" t="str">
        <f t="shared" si="73"/>
        <v/>
      </c>
      <c r="DV19" s="291" t="str">
        <f t="shared" si="74"/>
        <v/>
      </c>
      <c r="DW19" s="291" t="str">
        <f t="shared" si="75"/>
        <v/>
      </c>
      <c r="DX19" s="291" t="str">
        <f t="shared" si="76"/>
        <v/>
      </c>
      <c r="DY19" s="291" t="str">
        <f t="shared" si="77"/>
        <v/>
      </c>
      <c r="DZ19" s="291" t="str">
        <f t="shared" si="78"/>
        <v/>
      </c>
      <c r="EA19" s="291" t="str">
        <f t="shared" si="79"/>
        <v/>
      </c>
      <c r="EB19" s="291" t="str">
        <f t="shared" si="80"/>
        <v/>
      </c>
      <c r="EC19" s="291" t="str">
        <f t="shared" si="81"/>
        <v/>
      </c>
      <c r="ED19" s="291" t="str">
        <f t="shared" si="82"/>
        <v/>
      </c>
      <c r="EE19" s="291" t="str">
        <f t="shared" si="83"/>
        <v/>
      </c>
      <c r="EF19" s="291" t="str">
        <f t="shared" si="84"/>
        <v/>
      </c>
      <c r="EG19" s="291" t="str">
        <f t="shared" si="85"/>
        <v/>
      </c>
      <c r="EH19" s="291" t="str">
        <f t="shared" si="86"/>
        <v/>
      </c>
      <c r="EI19" s="291" t="str">
        <f t="shared" si="87"/>
        <v/>
      </c>
      <c r="EJ19" s="291" t="str">
        <f t="shared" si="88"/>
        <v/>
      </c>
      <c r="EK19" s="291" t="str">
        <f t="shared" si="89"/>
        <v/>
      </c>
      <c r="EL19" s="291" t="str">
        <f t="shared" si="90"/>
        <v/>
      </c>
      <c r="EM19" s="291" t="str">
        <f t="shared" si="91"/>
        <v/>
      </c>
      <c r="EN19" s="291" t="str">
        <f t="shared" si="92"/>
        <v/>
      </c>
      <c r="EO19" s="291" t="str">
        <f t="shared" si="93"/>
        <v/>
      </c>
      <c r="EP19" s="291" t="str">
        <f t="shared" si="94"/>
        <v/>
      </c>
      <c r="EQ19" s="291" t="str">
        <f t="shared" si="95"/>
        <v/>
      </c>
      <c r="ER19" s="291" t="str">
        <f t="shared" si="96"/>
        <v/>
      </c>
      <c r="ES19" s="291" t="str">
        <f t="shared" si="97"/>
        <v/>
      </c>
      <c r="ET19" s="291" t="str">
        <f t="shared" si="98"/>
        <v/>
      </c>
      <c r="EU19" s="291" t="str">
        <f t="shared" si="99"/>
        <v/>
      </c>
      <c r="EV19" s="291" t="str">
        <f t="shared" si="100"/>
        <v/>
      </c>
      <c r="EW19" s="291" t="str">
        <f t="shared" si="101"/>
        <v/>
      </c>
      <c r="EX19" s="291" t="str">
        <f t="shared" si="102"/>
        <v/>
      </c>
      <c r="EY19" s="291" t="str">
        <f t="shared" si="103"/>
        <v/>
      </c>
      <c r="EZ19" s="291" t="str">
        <f t="shared" si="104"/>
        <v/>
      </c>
      <c r="FA19" s="291" t="str">
        <f t="shared" si="105"/>
        <v/>
      </c>
      <c r="FB19" s="291" t="str">
        <f t="shared" si="106"/>
        <v/>
      </c>
      <c r="FC19" s="291" t="str">
        <f t="shared" si="107"/>
        <v/>
      </c>
      <c r="FD19" s="291" t="str">
        <f t="shared" si="108"/>
        <v/>
      </c>
      <c r="FE19" s="291" t="str">
        <f t="shared" si="109"/>
        <v/>
      </c>
      <c r="FF19" s="291" t="str">
        <f t="shared" si="110"/>
        <v/>
      </c>
      <c r="FG19" s="291" t="str">
        <f t="shared" si="111"/>
        <v/>
      </c>
      <c r="FH19" s="291" t="str">
        <f t="shared" si="112"/>
        <v/>
      </c>
      <c r="FI19" s="291" t="str">
        <f t="shared" si="113"/>
        <v/>
      </c>
      <c r="FJ19" s="291" t="str">
        <f t="shared" ca="1" si="114"/>
        <v/>
      </c>
      <c r="FK19" s="291" t="str">
        <f t="shared" ca="1" si="115"/>
        <v/>
      </c>
      <c r="FL19" s="291" t="str">
        <f t="shared" si="116"/>
        <v/>
      </c>
      <c r="FM19" s="291" t="str">
        <f t="shared" si="117"/>
        <v/>
      </c>
      <c r="FN19" s="291" t="str">
        <f t="shared" si="118"/>
        <v/>
      </c>
      <c r="FO19" s="291" t="str">
        <f t="shared" si="119"/>
        <v/>
      </c>
      <c r="FP19" s="291" t="str">
        <f t="shared" si="120"/>
        <v/>
      </c>
      <c r="FQ19" s="291" t="str">
        <f t="shared" si="121"/>
        <v/>
      </c>
      <c r="FR19" s="291" t="str">
        <f t="shared" si="122"/>
        <v/>
      </c>
      <c r="FS19" s="291" t="str">
        <f t="shared" si="123"/>
        <v/>
      </c>
      <c r="FT19" s="291" t="str">
        <f t="shared" si="124"/>
        <v/>
      </c>
      <c r="FU19" s="291" t="str">
        <f t="shared" si="125"/>
        <v/>
      </c>
      <c r="FV19" s="291" t="str">
        <f t="shared" si="126"/>
        <v/>
      </c>
      <c r="FW19" s="291" t="str">
        <f t="shared" si="127"/>
        <v/>
      </c>
      <c r="FX19" s="291" t="str">
        <f t="shared" si="128"/>
        <v/>
      </c>
      <c r="FY19" s="291" t="str">
        <f t="shared" ca="1" si="129"/>
        <v/>
      </c>
      <c r="FZ19" s="291" t="str">
        <f ca="1">IF(AND(I19="",X19="",AC19=""),"",
IF(COUNTIF(エラー22シート!$G$4:$G$53, OFFSET(J19,IF(I19="",0,-I19+1),0)*100+OFFSET(Y19,IF(I19="",0,-I19+1),0)*10+AC19)&gt;0,"22-4",""))</f>
        <v/>
      </c>
      <c r="GA19" s="291" t="str">
        <f t="shared" ca="1" si="130"/>
        <v/>
      </c>
      <c r="GB19" s="291" t="str">
        <f t="shared" ca="1" si="131"/>
        <v/>
      </c>
      <c r="GC19" s="291" t="str">
        <f t="shared" ca="1" si="132"/>
        <v/>
      </c>
      <c r="GD19" s="291" t="str">
        <f t="shared" ca="1" si="133"/>
        <v/>
      </c>
      <c r="GE19" s="291" t="str">
        <f t="shared" ca="1" si="134"/>
        <v/>
      </c>
      <c r="GF19" s="291" t="str">
        <f t="shared" ca="1" si="135"/>
        <v/>
      </c>
      <c r="GG19" s="291" t="str">
        <f t="shared" ca="1" si="136"/>
        <v/>
      </c>
      <c r="GH19" s="291" t="str">
        <f t="shared" ca="1" si="137"/>
        <v/>
      </c>
      <c r="GI19" s="291" t="str">
        <f t="shared" ca="1" si="138"/>
        <v/>
      </c>
      <c r="GJ19" s="291" t="str">
        <f t="shared" ca="1" si="139"/>
        <v/>
      </c>
      <c r="GK19" s="291" t="str">
        <f t="shared" ca="1" si="140"/>
        <v/>
      </c>
      <c r="GL19" s="291" t="str">
        <f t="shared" si="141"/>
        <v/>
      </c>
      <c r="GM19" s="291" t="str">
        <f t="shared" ca="1" si="142"/>
        <v/>
      </c>
      <c r="GN19" s="291" t="str">
        <f t="shared" ca="1" si="143"/>
        <v/>
      </c>
      <c r="GO19" s="291" t="str">
        <f t="shared" ca="1" si="144"/>
        <v/>
      </c>
      <c r="GP19" s="291" t="str">
        <f t="shared" ca="1" si="145"/>
        <v/>
      </c>
      <c r="GQ19" s="291" t="str">
        <f t="shared" ca="1" si="146"/>
        <v/>
      </c>
      <c r="GR19" s="291" t="str">
        <f t="shared" ca="1" si="147"/>
        <v/>
      </c>
      <c r="GS19" s="291" t="str">
        <f t="shared" ca="1" si="148"/>
        <v/>
      </c>
      <c r="GT19" s="291" t="str">
        <f t="shared" ca="1" si="149"/>
        <v/>
      </c>
      <c r="GU19" s="291" t="str">
        <f t="shared" ca="1" si="150"/>
        <v/>
      </c>
      <c r="GV19" s="291" t="str">
        <f t="shared" ca="1" si="151"/>
        <v/>
      </c>
      <c r="GW19" s="291" t="str">
        <f t="shared" ca="1" si="152"/>
        <v/>
      </c>
      <c r="GX19" s="291" t="str">
        <f t="shared" ca="1" si="153"/>
        <v/>
      </c>
      <c r="GY19" s="291" t="str">
        <f t="shared" ca="1" si="154"/>
        <v/>
      </c>
      <c r="GZ19" s="291" t="str">
        <f t="shared" ca="1" si="155"/>
        <v/>
      </c>
      <c r="HA19" s="291" t="str">
        <f t="shared" si="156"/>
        <v/>
      </c>
      <c r="HB19" s="291" t="str">
        <f t="shared" si="157"/>
        <v/>
      </c>
      <c r="HC19" s="291" t="str">
        <f t="shared" si="158"/>
        <v/>
      </c>
      <c r="HD19" s="291" t="str">
        <f t="shared" si="159"/>
        <v/>
      </c>
      <c r="HE19" s="291" t="str">
        <f t="shared" si="160"/>
        <v/>
      </c>
      <c r="HF19" s="291" t="str">
        <f t="shared" si="161"/>
        <v/>
      </c>
      <c r="HG19" s="291" t="str">
        <f t="shared" si="162"/>
        <v/>
      </c>
      <c r="HH19" s="291" t="str">
        <f t="shared" si="163"/>
        <v/>
      </c>
      <c r="HI19" s="291" t="str">
        <f t="shared" si="164"/>
        <v/>
      </c>
      <c r="HJ19" s="291" t="str">
        <f t="shared" si="165"/>
        <v/>
      </c>
      <c r="HK19" s="291" t="str">
        <f t="shared" si="166"/>
        <v/>
      </c>
      <c r="HL19" s="291" t="str">
        <f t="shared" si="167"/>
        <v/>
      </c>
      <c r="HM19" s="291" t="str">
        <f t="shared" si="168"/>
        <v>41-1</v>
      </c>
      <c r="HN19" s="291" t="str">
        <f t="shared" si="169"/>
        <v>35-1</v>
      </c>
    </row>
    <row r="20" spans="1:222">
      <c r="A20" s="332">
        <v>16</v>
      </c>
      <c r="B20" s="332">
        <f>COUNTIF('中間シート (2)'!M:M,行政集計シート※記入不要です!A20)</f>
        <v>0</v>
      </c>
      <c r="C20" s="188" t="str">
        <f t="shared" si="177"/>
        <v/>
      </c>
      <c r="D20" s="188" t="str">
        <f t="shared" si="178"/>
        <v/>
      </c>
      <c r="E20" s="188"/>
      <c r="F20" s="188" t="str">
        <f t="shared" si="179"/>
        <v/>
      </c>
      <c r="G20" s="189"/>
      <c r="H20" s="186" t="str">
        <f>IFERROR(VLOOKUP($A20,'中間シート (2)'!$M$6:$AR$65,H$1,FALSE),"")</f>
        <v/>
      </c>
      <c r="I20" s="186" t="str">
        <f>IFERROR(VLOOKUP($A20,'中間シート (2)'!$M$6:$AR$65,I$1,FALSE),"")</f>
        <v/>
      </c>
      <c r="J20" s="186" t="str">
        <f>IFERROR(VLOOKUP($A20,'中間シート (2)'!$M$6:$AR$65,J$1,FALSE),"")</f>
        <v/>
      </c>
      <c r="K20" s="186" t="str">
        <f>IFERROR(VLOOKUP($A20,'中間シート (2)'!$M$6:$AR$65,K$1,FALSE),"")</f>
        <v/>
      </c>
      <c r="L20" s="186" t="str">
        <f>IFERROR(VLOOKUP($A20,'中間シート (2)'!$M$6:$AR$65,L$1,FALSE),"")</f>
        <v/>
      </c>
      <c r="M20" s="186" t="str">
        <f>IFERROR(VLOOKUP($A20,'中間シート (2)'!$M$6:$AR$65,M$1,FALSE),"")</f>
        <v/>
      </c>
      <c r="N20" s="186" t="str">
        <f>IFERROR(VLOOKUP($A20,'中間シート (2)'!$M$6:$AR$65,N$1,FALSE),"")</f>
        <v/>
      </c>
      <c r="O20" s="186" t="str">
        <f>IFERROR(VLOOKUP($A20,'中間シート (2)'!$M$6:$AR$65,O$1,FALSE),"")</f>
        <v/>
      </c>
      <c r="P20" s="186" t="str">
        <f>IFERROR(VLOOKUP($A20,'中間シート (2)'!$M$6:$AR$65,P$1,FALSE),"")</f>
        <v/>
      </c>
      <c r="Q20" s="186" t="str">
        <f>IFERROR(VLOOKUP($A20,'中間シート (2)'!$M$6:$AR$65,Q$1,FALSE),"")</f>
        <v/>
      </c>
      <c r="R20" s="186" t="str">
        <f>IFERROR(VLOOKUP($A20,'中間シート (2)'!$M$6:$AR$65,R$1,FALSE),"")</f>
        <v/>
      </c>
      <c r="S20" s="186" t="str">
        <f>IFERROR(VLOOKUP($A20,'中間シート (2)'!$M$6:$AR$65,S$1,FALSE),"")</f>
        <v/>
      </c>
      <c r="T20" s="186" t="str">
        <f>IFERROR(VLOOKUP($A20,'中間シート (2)'!$M$6:$AR$65,T$1,FALSE),"")</f>
        <v/>
      </c>
      <c r="U20" s="186" t="str">
        <f>IFERROR(VLOOKUP($A20,'中間シート (2)'!$M$6:$AR$65,U$1,FALSE),"")</f>
        <v/>
      </c>
      <c r="V20" s="186" t="str">
        <f>IFERROR(VLOOKUP($A20,'中間シート (2)'!$M$6:$AR$65,V$1,FALSE),"")</f>
        <v/>
      </c>
      <c r="W20" s="186"/>
      <c r="X20" s="186" t="str">
        <f>IFERROR(VLOOKUP($A20,'中間シート (2)'!$M$6:$AR$65,X$1,FALSE),"")</f>
        <v/>
      </c>
      <c r="Y20" s="186" t="str">
        <f>IFERROR(VLOOKUP($A20,'中間シート (2)'!$M$6:$AR$65,Y$1,FALSE),"")</f>
        <v/>
      </c>
      <c r="Z20" s="186" t="str">
        <f>IFERROR(VLOOKUP($A20,'中間シート (2)'!$M$6:$AR$65,Z$1,FALSE),"")</f>
        <v/>
      </c>
      <c r="AA20" s="186" t="str">
        <f>IFERROR(VLOOKUP($A20,'中間シート (2)'!$M$6:$AR$65,AA$1,FALSE),"")</f>
        <v/>
      </c>
      <c r="AB20" s="186" t="str">
        <f>IFERROR(VLOOKUP($A20,'中間シート (2)'!$M$6:$AR$65,AB$1,FALSE),"")</f>
        <v/>
      </c>
      <c r="AC20" s="186" t="str">
        <f>IFERROR(VLOOKUP($A20,'中間シート (2)'!$M$6:$AR$65,AC$1,FALSE),"")</f>
        <v/>
      </c>
      <c r="AD20" s="186" t="str">
        <f>IFERROR(VLOOKUP($A20,'中間シート (2)'!$M$6:$AR$65,AD$1,FALSE),"")</f>
        <v/>
      </c>
      <c r="AE20" s="186" t="str">
        <f>IFERROR(VLOOKUP($A20,'中間シート (2)'!$M$6:$AR$65,AE$1,FALSE),"")</f>
        <v/>
      </c>
      <c r="AF20" s="186"/>
      <c r="AG20" s="186"/>
      <c r="AH20" s="186"/>
      <c r="AI20" s="194" t="str">
        <f>IFERROR(VLOOKUP($A20,'中間シート (2)'!$M$6:$BC$67,AI$1,FALSE),"")</f>
        <v/>
      </c>
      <c r="AJ20" s="194" t="str">
        <f>IFERROR(VLOOKUP($A20,'中間シート (2)'!$M$6:$BC$67,AJ$1,FALSE),"")</f>
        <v/>
      </c>
      <c r="AK20" s="194" t="str">
        <f>IFERROR(VLOOKUP($A20,'中間シート (2)'!$M$6:$BC$67,AK$1,FALSE),"")</f>
        <v/>
      </c>
      <c r="AL20" s="194" t="str">
        <f>IFERROR(VLOOKUP($A20,'中間シート (2)'!$M$6:$BC$67,AL$1,FALSE),"")</f>
        <v/>
      </c>
      <c r="AM20" s="194" t="str">
        <f>IFERROR(VLOOKUP($A20,'中間シート (2)'!$M$6:$BC$67,AM$1,FALSE),"")</f>
        <v/>
      </c>
      <c r="AN20" s="194" t="str">
        <f>IFERROR(VLOOKUP($A20,'中間シート (2)'!$M$6:$BC$67,AN$1,FALSE),"")</f>
        <v/>
      </c>
      <c r="AO20" s="194" t="str">
        <f>IFERROR(VLOOKUP($A20,'中間シート (2)'!$M$6:$BC$67,AO$1,FALSE),"")</f>
        <v/>
      </c>
      <c r="AP20" s="194" t="str">
        <f>IFERROR(VLOOKUP($A20,'中間シート (2)'!$M$6:$BC$67,AP$1,FALSE),"")</f>
        <v/>
      </c>
      <c r="AS20" s="187"/>
      <c r="AT20" s="187"/>
      <c r="AU20" s="187"/>
      <c r="AV20" s="290">
        <f t="shared" si="170"/>
        <v>1</v>
      </c>
      <c r="AW20" s="290">
        <f t="shared" si="171"/>
        <v>1</v>
      </c>
      <c r="AX20" s="290">
        <f t="shared" si="172"/>
        <v>1</v>
      </c>
      <c r="AY20" s="290">
        <f t="shared" si="173"/>
        <v>16</v>
      </c>
      <c r="AZ20" s="290">
        <f t="shared" si="174"/>
        <v>16</v>
      </c>
      <c r="BA20" s="290">
        <f t="shared" si="175"/>
        <v>161</v>
      </c>
      <c r="BB20" s="290">
        <f t="shared" si="8"/>
        <v>0</v>
      </c>
      <c r="BC20" s="290">
        <f t="shared" si="9"/>
        <v>0</v>
      </c>
      <c r="BD20" s="290">
        <f t="shared" si="176"/>
        <v>0</v>
      </c>
      <c r="BE20" s="290"/>
      <c r="BF20" s="290">
        <v>16</v>
      </c>
      <c r="BG20" s="290">
        <f t="shared" si="11"/>
        <v>0</v>
      </c>
      <c r="BH20" s="290">
        <f t="shared" si="12"/>
        <v>0</v>
      </c>
      <c r="BI20" s="290"/>
      <c r="BJ20" s="291" t="str">
        <f t="shared" si="13"/>
        <v>2-1</v>
      </c>
      <c r="BK20" s="291" t="str">
        <f t="shared" si="14"/>
        <v/>
      </c>
      <c r="BL20" s="291" t="str">
        <f t="shared" si="15"/>
        <v/>
      </c>
      <c r="BM20" s="291" t="str">
        <f t="shared" si="16"/>
        <v/>
      </c>
      <c r="BN20" s="291" t="str">
        <f t="shared" ca="1" si="17"/>
        <v/>
      </c>
      <c r="BO20" s="291" t="str">
        <f t="shared" ca="1" si="18"/>
        <v/>
      </c>
      <c r="BP20" s="291" t="str">
        <f t="shared" si="19"/>
        <v/>
      </c>
      <c r="BQ20" s="291" t="str">
        <f t="shared" ca="1" si="20"/>
        <v/>
      </c>
      <c r="BR20" s="291" t="str">
        <f t="shared" si="21"/>
        <v/>
      </c>
      <c r="BS20" s="291" t="str">
        <f t="shared" si="22"/>
        <v/>
      </c>
      <c r="BT20" s="291" t="str">
        <f t="shared" si="23"/>
        <v/>
      </c>
      <c r="BU20" s="291" t="str">
        <f t="shared" si="24"/>
        <v/>
      </c>
      <c r="BV20" s="291" t="str">
        <f t="shared" ca="1" si="25"/>
        <v/>
      </c>
      <c r="BW20" s="291" t="str">
        <f t="shared" si="26"/>
        <v/>
      </c>
      <c r="BX20" s="291" t="str">
        <f t="shared" ca="1" si="27"/>
        <v/>
      </c>
      <c r="BY20" s="291" t="str">
        <f t="shared" si="28"/>
        <v/>
      </c>
      <c r="BZ20" s="291" t="str">
        <f t="shared" si="29"/>
        <v/>
      </c>
      <c r="CA20" s="291" t="str">
        <f t="shared" si="30"/>
        <v>5-4</v>
      </c>
      <c r="CB20" s="291" t="str">
        <f t="shared" si="31"/>
        <v/>
      </c>
      <c r="CC20" s="291" t="str">
        <f t="shared" si="32"/>
        <v/>
      </c>
      <c r="CD20" s="291" t="str">
        <f t="shared" si="33"/>
        <v/>
      </c>
      <c r="CE20" s="291" t="str">
        <f t="shared" si="34"/>
        <v/>
      </c>
      <c r="CF20" s="291" t="str">
        <f t="shared" si="35"/>
        <v/>
      </c>
      <c r="CG20" s="291" t="str">
        <f t="shared" si="36"/>
        <v>7-3</v>
      </c>
      <c r="CH20" s="291" t="str">
        <f t="shared" si="37"/>
        <v/>
      </c>
      <c r="CI20" s="291" t="str">
        <f t="shared" si="38"/>
        <v/>
      </c>
      <c r="CJ20" s="291" t="str">
        <f t="shared" si="39"/>
        <v>8-3</v>
      </c>
      <c r="CK20" s="291" t="str">
        <f t="shared" si="40"/>
        <v>8-4</v>
      </c>
      <c r="CL20" s="291" t="str">
        <f t="shared" si="41"/>
        <v/>
      </c>
      <c r="CM20" s="291" t="str">
        <f t="shared" si="42"/>
        <v>9-1-3</v>
      </c>
      <c r="CN20" s="291" t="str">
        <f>IF(AND(I20&gt;=2, I20&lt;=4, N20=""), "",
IF(AND(N20&lt;&gt;"",IFERROR(MATCH(VALUE(N20),'主要用途（大分類）'!$A$5:$A$38,0),0)=0),"9-1-4",""))</f>
        <v/>
      </c>
      <c r="CO20" s="291" t="str">
        <f t="shared" si="43"/>
        <v/>
      </c>
      <c r="CP20" s="291" t="str">
        <f t="shared" si="44"/>
        <v>9-2-2</v>
      </c>
      <c r="CQ20" s="291" t="str">
        <f>IF(AND(I20&gt;=2, I20&lt;=4, O20=""), "",
IF(OR(AND(O20&lt;&gt;"",IFERROR(MATCH(VALUE(O20),建築物の用途区分!$C$5:$C$76,0),0)=0),AND(AI20&lt;&gt;"",IFERROR(MATCH(VALUE(AI20),建築物の用途区分!$C$5:$C$76,0),0)=0),AND(AK20&lt;&gt;"",IFERROR(MATCH(VALUE(AK20),建築物の用途区分!$C$5:$C$76,0),0)=0),AND(AM20&lt;&gt;"",IFERROR(MATCH(VALUE(AM20),建築物の用途区分!$C$5:$C$76,0),0)=0)),"9-2-3",""))</f>
        <v/>
      </c>
      <c r="CR20" s="291" t="str">
        <f>IF(AND(I20&gt;=2, I20&lt;=4, O20=""), "",IF(M20=1,IF(VLOOKUP(VALUE(O20),'用途の分類（用途区分）対応表'!$B$7:$S$78,IF(VALUE(N20)=1,2,IF(VALUE(N20)=2,3,IF(AND(N20&gt;=10,N20&lt;=24),N20-6,N20-26))),FALSE)="×","9-2-4",""),""))</f>
        <v/>
      </c>
      <c r="CS20" s="291" t="str">
        <f t="shared" si="45"/>
        <v/>
      </c>
      <c r="CT20" s="291" t="str">
        <f t="shared" si="46"/>
        <v/>
      </c>
      <c r="CU20" s="291" t="str">
        <f t="shared" si="47"/>
        <v/>
      </c>
      <c r="CV20" s="291" t="str">
        <f t="shared" si="48"/>
        <v/>
      </c>
      <c r="CW20" s="291" t="str">
        <f t="shared" si="49"/>
        <v/>
      </c>
      <c r="CX20" s="291" t="str">
        <f t="shared" si="50"/>
        <v/>
      </c>
      <c r="CY20" s="291" t="str">
        <f t="shared" si="51"/>
        <v/>
      </c>
      <c r="CZ20" s="291" t="str">
        <f t="shared" si="52"/>
        <v>11-3</v>
      </c>
      <c r="DA20" s="291" t="str">
        <f t="shared" si="53"/>
        <v/>
      </c>
      <c r="DB20" s="291" t="str">
        <f t="shared" si="54"/>
        <v/>
      </c>
      <c r="DC20" s="291" t="str">
        <f t="shared" si="55"/>
        <v/>
      </c>
      <c r="DD20" s="291" t="str">
        <f t="shared" si="56"/>
        <v>12-3</v>
      </c>
      <c r="DE20" s="291" t="str">
        <f t="shared" si="57"/>
        <v/>
      </c>
      <c r="DF20" s="291" t="str">
        <f t="shared" si="58"/>
        <v/>
      </c>
      <c r="DG20" s="291" t="str">
        <f t="shared" si="59"/>
        <v/>
      </c>
      <c r="DH20" s="291" t="str">
        <f t="shared" si="60"/>
        <v>13-3</v>
      </c>
      <c r="DI20" s="291" t="str">
        <f t="shared" si="61"/>
        <v/>
      </c>
      <c r="DJ20" s="291" t="str">
        <f t="shared" si="62"/>
        <v/>
      </c>
      <c r="DK20" s="291" t="str">
        <f t="shared" si="63"/>
        <v>13-8</v>
      </c>
      <c r="DL20" s="291" t="str">
        <f t="shared" si="64"/>
        <v/>
      </c>
      <c r="DM20" s="291" t="str">
        <f t="shared" si="65"/>
        <v/>
      </c>
      <c r="DN20" s="291" t="str">
        <f t="shared" si="66"/>
        <v/>
      </c>
      <c r="DO20" s="291" t="str">
        <f t="shared" si="67"/>
        <v>14-2</v>
      </c>
      <c r="DP20" s="291" t="str">
        <f t="shared" si="68"/>
        <v/>
      </c>
      <c r="DQ20" s="291" t="str">
        <f t="shared" si="69"/>
        <v/>
      </c>
      <c r="DR20" s="291" t="str">
        <f t="shared" si="70"/>
        <v/>
      </c>
      <c r="DS20" s="291" t="str">
        <f t="shared" si="71"/>
        <v/>
      </c>
      <c r="DT20" s="291" t="str">
        <f t="shared" si="72"/>
        <v/>
      </c>
      <c r="DU20" s="291" t="str">
        <f t="shared" si="73"/>
        <v/>
      </c>
      <c r="DV20" s="291" t="str">
        <f t="shared" si="74"/>
        <v/>
      </c>
      <c r="DW20" s="291" t="str">
        <f t="shared" si="75"/>
        <v/>
      </c>
      <c r="DX20" s="291" t="str">
        <f t="shared" si="76"/>
        <v/>
      </c>
      <c r="DY20" s="291" t="str">
        <f t="shared" si="77"/>
        <v/>
      </c>
      <c r="DZ20" s="291" t="str">
        <f t="shared" si="78"/>
        <v/>
      </c>
      <c r="EA20" s="291" t="str">
        <f t="shared" si="79"/>
        <v/>
      </c>
      <c r="EB20" s="291" t="str">
        <f t="shared" si="80"/>
        <v/>
      </c>
      <c r="EC20" s="291" t="str">
        <f t="shared" si="81"/>
        <v/>
      </c>
      <c r="ED20" s="291" t="str">
        <f t="shared" si="82"/>
        <v/>
      </c>
      <c r="EE20" s="291" t="str">
        <f t="shared" si="83"/>
        <v/>
      </c>
      <c r="EF20" s="291" t="str">
        <f t="shared" si="84"/>
        <v/>
      </c>
      <c r="EG20" s="291" t="str">
        <f t="shared" si="85"/>
        <v/>
      </c>
      <c r="EH20" s="291" t="str">
        <f t="shared" si="86"/>
        <v/>
      </c>
      <c r="EI20" s="291" t="str">
        <f t="shared" si="87"/>
        <v/>
      </c>
      <c r="EJ20" s="291" t="str">
        <f t="shared" si="88"/>
        <v/>
      </c>
      <c r="EK20" s="291" t="str">
        <f t="shared" si="89"/>
        <v/>
      </c>
      <c r="EL20" s="291" t="str">
        <f t="shared" si="90"/>
        <v/>
      </c>
      <c r="EM20" s="291" t="str">
        <f t="shared" si="91"/>
        <v/>
      </c>
      <c r="EN20" s="291" t="str">
        <f t="shared" si="92"/>
        <v/>
      </c>
      <c r="EO20" s="291" t="str">
        <f t="shared" si="93"/>
        <v/>
      </c>
      <c r="EP20" s="291" t="str">
        <f t="shared" si="94"/>
        <v/>
      </c>
      <c r="EQ20" s="291" t="str">
        <f t="shared" si="95"/>
        <v/>
      </c>
      <c r="ER20" s="291" t="str">
        <f t="shared" si="96"/>
        <v/>
      </c>
      <c r="ES20" s="291" t="str">
        <f t="shared" si="97"/>
        <v/>
      </c>
      <c r="ET20" s="291" t="str">
        <f t="shared" si="98"/>
        <v/>
      </c>
      <c r="EU20" s="291" t="str">
        <f t="shared" si="99"/>
        <v/>
      </c>
      <c r="EV20" s="291" t="str">
        <f t="shared" si="100"/>
        <v/>
      </c>
      <c r="EW20" s="291" t="str">
        <f t="shared" si="101"/>
        <v/>
      </c>
      <c r="EX20" s="291" t="str">
        <f t="shared" si="102"/>
        <v/>
      </c>
      <c r="EY20" s="291" t="str">
        <f t="shared" si="103"/>
        <v/>
      </c>
      <c r="EZ20" s="291" t="str">
        <f t="shared" si="104"/>
        <v/>
      </c>
      <c r="FA20" s="291" t="str">
        <f t="shared" si="105"/>
        <v/>
      </c>
      <c r="FB20" s="291" t="str">
        <f t="shared" si="106"/>
        <v/>
      </c>
      <c r="FC20" s="291" t="str">
        <f t="shared" si="107"/>
        <v/>
      </c>
      <c r="FD20" s="291" t="str">
        <f t="shared" si="108"/>
        <v/>
      </c>
      <c r="FE20" s="291" t="str">
        <f t="shared" si="109"/>
        <v/>
      </c>
      <c r="FF20" s="291" t="str">
        <f t="shared" si="110"/>
        <v/>
      </c>
      <c r="FG20" s="291" t="str">
        <f t="shared" si="111"/>
        <v/>
      </c>
      <c r="FH20" s="291" t="str">
        <f t="shared" si="112"/>
        <v/>
      </c>
      <c r="FI20" s="291" t="str">
        <f t="shared" si="113"/>
        <v/>
      </c>
      <c r="FJ20" s="291" t="str">
        <f t="shared" ca="1" si="114"/>
        <v/>
      </c>
      <c r="FK20" s="291" t="str">
        <f t="shared" ca="1" si="115"/>
        <v/>
      </c>
      <c r="FL20" s="291" t="str">
        <f t="shared" si="116"/>
        <v/>
      </c>
      <c r="FM20" s="291" t="str">
        <f t="shared" si="117"/>
        <v/>
      </c>
      <c r="FN20" s="291" t="str">
        <f t="shared" si="118"/>
        <v/>
      </c>
      <c r="FO20" s="291" t="str">
        <f t="shared" si="119"/>
        <v/>
      </c>
      <c r="FP20" s="291" t="str">
        <f t="shared" si="120"/>
        <v/>
      </c>
      <c r="FQ20" s="291" t="str">
        <f t="shared" si="121"/>
        <v/>
      </c>
      <c r="FR20" s="291" t="str">
        <f t="shared" si="122"/>
        <v/>
      </c>
      <c r="FS20" s="291" t="str">
        <f t="shared" si="123"/>
        <v/>
      </c>
      <c r="FT20" s="291" t="str">
        <f t="shared" si="124"/>
        <v/>
      </c>
      <c r="FU20" s="291" t="str">
        <f t="shared" si="125"/>
        <v/>
      </c>
      <c r="FV20" s="291" t="str">
        <f t="shared" si="126"/>
        <v/>
      </c>
      <c r="FW20" s="291" t="str">
        <f t="shared" si="127"/>
        <v/>
      </c>
      <c r="FX20" s="291" t="str">
        <f t="shared" si="128"/>
        <v/>
      </c>
      <c r="FY20" s="291" t="str">
        <f t="shared" ca="1" si="129"/>
        <v/>
      </c>
      <c r="FZ20" s="291" t="str">
        <f ca="1">IF(AND(I20="",X20="",AC20=""),"",
IF(COUNTIF(エラー22シート!$G$4:$G$53, OFFSET(J20,IF(I20="",0,-I20+1),0)*100+OFFSET(Y20,IF(I20="",0,-I20+1),0)*10+AC20)&gt;0,"22-4",""))</f>
        <v/>
      </c>
      <c r="GA20" s="291" t="str">
        <f t="shared" ca="1" si="130"/>
        <v/>
      </c>
      <c r="GB20" s="291" t="str">
        <f t="shared" ca="1" si="131"/>
        <v/>
      </c>
      <c r="GC20" s="291" t="str">
        <f t="shared" ca="1" si="132"/>
        <v/>
      </c>
      <c r="GD20" s="291" t="str">
        <f t="shared" ca="1" si="133"/>
        <v/>
      </c>
      <c r="GE20" s="291" t="str">
        <f t="shared" ca="1" si="134"/>
        <v/>
      </c>
      <c r="GF20" s="291" t="str">
        <f t="shared" ca="1" si="135"/>
        <v/>
      </c>
      <c r="GG20" s="291" t="str">
        <f t="shared" ca="1" si="136"/>
        <v/>
      </c>
      <c r="GH20" s="291" t="str">
        <f t="shared" ca="1" si="137"/>
        <v/>
      </c>
      <c r="GI20" s="291" t="str">
        <f t="shared" ca="1" si="138"/>
        <v/>
      </c>
      <c r="GJ20" s="291" t="str">
        <f t="shared" ca="1" si="139"/>
        <v/>
      </c>
      <c r="GK20" s="291" t="str">
        <f t="shared" ca="1" si="140"/>
        <v/>
      </c>
      <c r="GL20" s="291" t="str">
        <f t="shared" si="141"/>
        <v/>
      </c>
      <c r="GM20" s="291" t="str">
        <f t="shared" ca="1" si="142"/>
        <v/>
      </c>
      <c r="GN20" s="291" t="str">
        <f t="shared" ca="1" si="143"/>
        <v/>
      </c>
      <c r="GO20" s="291" t="str">
        <f t="shared" ca="1" si="144"/>
        <v/>
      </c>
      <c r="GP20" s="291" t="str">
        <f t="shared" ca="1" si="145"/>
        <v/>
      </c>
      <c r="GQ20" s="291" t="str">
        <f t="shared" ca="1" si="146"/>
        <v/>
      </c>
      <c r="GR20" s="291" t="str">
        <f t="shared" ca="1" si="147"/>
        <v/>
      </c>
      <c r="GS20" s="291" t="str">
        <f t="shared" ca="1" si="148"/>
        <v/>
      </c>
      <c r="GT20" s="291" t="str">
        <f t="shared" ca="1" si="149"/>
        <v/>
      </c>
      <c r="GU20" s="291" t="str">
        <f t="shared" ca="1" si="150"/>
        <v/>
      </c>
      <c r="GV20" s="291" t="str">
        <f t="shared" ca="1" si="151"/>
        <v/>
      </c>
      <c r="GW20" s="291" t="str">
        <f t="shared" ca="1" si="152"/>
        <v/>
      </c>
      <c r="GX20" s="291" t="str">
        <f t="shared" ca="1" si="153"/>
        <v/>
      </c>
      <c r="GY20" s="291" t="str">
        <f t="shared" ca="1" si="154"/>
        <v/>
      </c>
      <c r="GZ20" s="291" t="str">
        <f t="shared" ca="1" si="155"/>
        <v/>
      </c>
      <c r="HA20" s="291" t="str">
        <f t="shared" si="156"/>
        <v/>
      </c>
      <c r="HB20" s="291" t="str">
        <f t="shared" si="157"/>
        <v/>
      </c>
      <c r="HC20" s="291" t="str">
        <f t="shared" si="158"/>
        <v/>
      </c>
      <c r="HD20" s="291" t="str">
        <f t="shared" si="159"/>
        <v/>
      </c>
      <c r="HE20" s="291" t="str">
        <f t="shared" si="160"/>
        <v/>
      </c>
      <c r="HF20" s="291" t="str">
        <f t="shared" si="161"/>
        <v/>
      </c>
      <c r="HG20" s="291" t="str">
        <f t="shared" si="162"/>
        <v/>
      </c>
      <c r="HH20" s="291" t="str">
        <f t="shared" si="163"/>
        <v/>
      </c>
      <c r="HI20" s="291" t="str">
        <f t="shared" si="164"/>
        <v/>
      </c>
      <c r="HJ20" s="291" t="str">
        <f t="shared" si="165"/>
        <v/>
      </c>
      <c r="HK20" s="291" t="str">
        <f t="shared" si="166"/>
        <v/>
      </c>
      <c r="HL20" s="291" t="str">
        <f t="shared" si="167"/>
        <v/>
      </c>
      <c r="HM20" s="291" t="str">
        <f t="shared" si="168"/>
        <v>41-1</v>
      </c>
      <c r="HN20" s="291" t="str">
        <f t="shared" si="169"/>
        <v>35-1</v>
      </c>
    </row>
    <row r="21" spans="1:222">
      <c r="A21" s="332">
        <v>17</v>
      </c>
      <c r="B21" s="332">
        <f>COUNTIF('中間シート (2)'!M:M,行政集計シート※記入不要です!A21)</f>
        <v>0</v>
      </c>
      <c r="C21" s="188" t="str">
        <f t="shared" si="177"/>
        <v/>
      </c>
      <c r="D21" s="188" t="str">
        <f t="shared" si="178"/>
        <v/>
      </c>
      <c r="E21" s="188"/>
      <c r="F21" s="188" t="str">
        <f t="shared" si="179"/>
        <v/>
      </c>
      <c r="G21" s="189"/>
      <c r="H21" s="186" t="str">
        <f>IFERROR(VLOOKUP($A21,'中間シート (2)'!$M$6:$AR$65,H$1,FALSE),"")</f>
        <v/>
      </c>
      <c r="I21" s="186" t="str">
        <f>IFERROR(VLOOKUP($A21,'中間シート (2)'!$M$6:$AR$65,I$1,FALSE),"")</f>
        <v/>
      </c>
      <c r="J21" s="186" t="str">
        <f>IFERROR(VLOOKUP($A21,'中間シート (2)'!$M$6:$AR$65,J$1,FALSE),"")</f>
        <v/>
      </c>
      <c r="K21" s="186" t="str">
        <f>IFERROR(VLOOKUP($A21,'中間シート (2)'!$M$6:$AR$65,K$1,FALSE),"")</f>
        <v/>
      </c>
      <c r="L21" s="186" t="str">
        <f>IFERROR(VLOOKUP($A21,'中間シート (2)'!$M$6:$AR$65,L$1,FALSE),"")</f>
        <v/>
      </c>
      <c r="M21" s="186" t="str">
        <f>IFERROR(VLOOKUP($A21,'中間シート (2)'!$M$6:$AR$65,M$1,FALSE),"")</f>
        <v/>
      </c>
      <c r="N21" s="186" t="str">
        <f>IFERROR(VLOOKUP($A21,'中間シート (2)'!$M$6:$AR$65,N$1,FALSE),"")</f>
        <v/>
      </c>
      <c r="O21" s="186" t="str">
        <f>IFERROR(VLOOKUP($A21,'中間シート (2)'!$M$6:$AR$65,O$1,FALSE),"")</f>
        <v/>
      </c>
      <c r="P21" s="186" t="str">
        <f>IFERROR(VLOOKUP($A21,'中間シート (2)'!$M$6:$AR$65,P$1,FALSE),"")</f>
        <v/>
      </c>
      <c r="Q21" s="186" t="str">
        <f>IFERROR(VLOOKUP($A21,'中間シート (2)'!$M$6:$AR$65,Q$1,FALSE),"")</f>
        <v/>
      </c>
      <c r="R21" s="186" t="str">
        <f>IFERROR(VLOOKUP($A21,'中間シート (2)'!$M$6:$AR$65,R$1,FALSE),"")</f>
        <v/>
      </c>
      <c r="S21" s="186" t="str">
        <f>IFERROR(VLOOKUP($A21,'中間シート (2)'!$M$6:$AR$65,S$1,FALSE),"")</f>
        <v/>
      </c>
      <c r="T21" s="186" t="str">
        <f>IFERROR(VLOOKUP($A21,'中間シート (2)'!$M$6:$AR$65,T$1,FALSE),"")</f>
        <v/>
      </c>
      <c r="U21" s="186" t="str">
        <f>IFERROR(VLOOKUP($A21,'中間シート (2)'!$M$6:$AR$65,U$1,FALSE),"")</f>
        <v/>
      </c>
      <c r="V21" s="186" t="str">
        <f>IFERROR(VLOOKUP($A21,'中間シート (2)'!$M$6:$AR$65,V$1,FALSE),"")</f>
        <v/>
      </c>
      <c r="W21" s="186"/>
      <c r="X21" s="186" t="str">
        <f>IFERROR(VLOOKUP($A21,'中間シート (2)'!$M$6:$AR$65,X$1,FALSE),"")</f>
        <v/>
      </c>
      <c r="Y21" s="186" t="str">
        <f>IFERROR(VLOOKUP($A21,'中間シート (2)'!$M$6:$AR$65,Y$1,FALSE),"")</f>
        <v/>
      </c>
      <c r="Z21" s="186" t="str">
        <f>IFERROR(VLOOKUP($A21,'中間シート (2)'!$M$6:$AR$65,Z$1,FALSE),"")</f>
        <v/>
      </c>
      <c r="AA21" s="186" t="str">
        <f>IFERROR(VLOOKUP($A21,'中間シート (2)'!$M$6:$AR$65,AA$1,FALSE),"")</f>
        <v/>
      </c>
      <c r="AB21" s="186" t="str">
        <f>IFERROR(VLOOKUP($A21,'中間シート (2)'!$M$6:$AR$65,AB$1,FALSE),"")</f>
        <v/>
      </c>
      <c r="AC21" s="186" t="str">
        <f>IFERROR(VLOOKUP($A21,'中間シート (2)'!$M$6:$AR$65,AC$1,FALSE),"")</f>
        <v/>
      </c>
      <c r="AD21" s="186" t="str">
        <f>IFERROR(VLOOKUP($A21,'中間シート (2)'!$M$6:$AR$65,AD$1,FALSE),"")</f>
        <v/>
      </c>
      <c r="AE21" s="186" t="str">
        <f>IFERROR(VLOOKUP($A21,'中間シート (2)'!$M$6:$AR$65,AE$1,FALSE),"")</f>
        <v/>
      </c>
      <c r="AF21" s="186"/>
      <c r="AG21" s="186"/>
      <c r="AH21" s="186"/>
      <c r="AI21" s="194" t="str">
        <f>IFERROR(VLOOKUP($A21,'中間シート (2)'!$M$6:$BC$67,AI$1,FALSE),"")</f>
        <v/>
      </c>
      <c r="AJ21" s="194" t="str">
        <f>IFERROR(VLOOKUP($A21,'中間シート (2)'!$M$6:$BC$67,AJ$1,FALSE),"")</f>
        <v/>
      </c>
      <c r="AK21" s="194" t="str">
        <f>IFERROR(VLOOKUP($A21,'中間シート (2)'!$M$6:$BC$67,AK$1,FALSE),"")</f>
        <v/>
      </c>
      <c r="AL21" s="194" t="str">
        <f>IFERROR(VLOOKUP($A21,'中間シート (2)'!$M$6:$BC$67,AL$1,FALSE),"")</f>
        <v/>
      </c>
      <c r="AM21" s="194" t="str">
        <f>IFERROR(VLOOKUP($A21,'中間シート (2)'!$M$6:$BC$67,AM$1,FALSE),"")</f>
        <v/>
      </c>
      <c r="AN21" s="194" t="str">
        <f>IFERROR(VLOOKUP($A21,'中間シート (2)'!$M$6:$BC$67,AN$1,FALSE),"")</f>
        <v/>
      </c>
      <c r="AO21" s="194" t="str">
        <f>IFERROR(VLOOKUP($A21,'中間シート (2)'!$M$6:$BC$67,AO$1,FALSE),"")</f>
        <v/>
      </c>
      <c r="AP21" s="194" t="str">
        <f>IFERROR(VLOOKUP($A21,'中間シート (2)'!$M$6:$BC$67,AP$1,FALSE),"")</f>
        <v/>
      </c>
      <c r="AS21" s="187"/>
      <c r="AT21" s="187"/>
      <c r="AU21" s="187"/>
      <c r="AV21" s="290">
        <f t="shared" si="170"/>
        <v>1</v>
      </c>
      <c r="AW21" s="290">
        <f t="shared" si="171"/>
        <v>1</v>
      </c>
      <c r="AX21" s="290">
        <f t="shared" si="172"/>
        <v>1</v>
      </c>
      <c r="AY21" s="290">
        <f t="shared" si="173"/>
        <v>17</v>
      </c>
      <c r="AZ21" s="290">
        <f t="shared" si="174"/>
        <v>17</v>
      </c>
      <c r="BA21" s="290">
        <f t="shared" si="175"/>
        <v>171</v>
      </c>
      <c r="BB21" s="290">
        <f t="shared" si="8"/>
        <v>0</v>
      </c>
      <c r="BC21" s="290">
        <f t="shared" si="9"/>
        <v>0</v>
      </c>
      <c r="BD21" s="290">
        <f t="shared" si="176"/>
        <v>0</v>
      </c>
      <c r="BE21" s="290"/>
      <c r="BF21" s="290">
        <v>17</v>
      </c>
      <c r="BG21" s="290">
        <f t="shared" si="11"/>
        <v>0</v>
      </c>
      <c r="BH21" s="290">
        <f t="shared" si="12"/>
        <v>0</v>
      </c>
      <c r="BI21" s="290"/>
      <c r="BJ21" s="291" t="str">
        <f t="shared" si="13"/>
        <v>2-1</v>
      </c>
      <c r="BK21" s="291" t="str">
        <f t="shared" si="14"/>
        <v/>
      </c>
      <c r="BL21" s="291" t="str">
        <f t="shared" si="15"/>
        <v/>
      </c>
      <c r="BM21" s="291" t="str">
        <f t="shared" si="16"/>
        <v/>
      </c>
      <c r="BN21" s="291" t="str">
        <f t="shared" ca="1" si="17"/>
        <v/>
      </c>
      <c r="BO21" s="291" t="str">
        <f t="shared" ca="1" si="18"/>
        <v/>
      </c>
      <c r="BP21" s="291" t="str">
        <f t="shared" si="19"/>
        <v/>
      </c>
      <c r="BQ21" s="291" t="str">
        <f t="shared" ca="1" si="20"/>
        <v/>
      </c>
      <c r="BR21" s="291" t="str">
        <f t="shared" si="21"/>
        <v/>
      </c>
      <c r="BS21" s="291" t="str">
        <f t="shared" si="22"/>
        <v/>
      </c>
      <c r="BT21" s="291" t="str">
        <f t="shared" si="23"/>
        <v/>
      </c>
      <c r="BU21" s="291" t="str">
        <f t="shared" si="24"/>
        <v/>
      </c>
      <c r="BV21" s="291" t="str">
        <f t="shared" ca="1" si="25"/>
        <v/>
      </c>
      <c r="BW21" s="291" t="str">
        <f t="shared" si="26"/>
        <v/>
      </c>
      <c r="BX21" s="291" t="str">
        <f t="shared" ca="1" si="27"/>
        <v/>
      </c>
      <c r="BY21" s="291" t="str">
        <f t="shared" si="28"/>
        <v/>
      </c>
      <c r="BZ21" s="291" t="str">
        <f t="shared" si="29"/>
        <v/>
      </c>
      <c r="CA21" s="291" t="str">
        <f t="shared" si="30"/>
        <v>5-4</v>
      </c>
      <c r="CB21" s="291" t="str">
        <f t="shared" si="31"/>
        <v/>
      </c>
      <c r="CC21" s="291" t="str">
        <f t="shared" si="32"/>
        <v/>
      </c>
      <c r="CD21" s="291" t="str">
        <f t="shared" si="33"/>
        <v/>
      </c>
      <c r="CE21" s="291" t="str">
        <f t="shared" si="34"/>
        <v/>
      </c>
      <c r="CF21" s="291" t="str">
        <f t="shared" si="35"/>
        <v/>
      </c>
      <c r="CG21" s="291" t="str">
        <f t="shared" si="36"/>
        <v>7-3</v>
      </c>
      <c r="CH21" s="291" t="str">
        <f t="shared" si="37"/>
        <v/>
      </c>
      <c r="CI21" s="291" t="str">
        <f t="shared" si="38"/>
        <v/>
      </c>
      <c r="CJ21" s="291" t="str">
        <f t="shared" si="39"/>
        <v>8-3</v>
      </c>
      <c r="CK21" s="291" t="str">
        <f t="shared" si="40"/>
        <v>8-4</v>
      </c>
      <c r="CL21" s="291" t="str">
        <f t="shared" si="41"/>
        <v/>
      </c>
      <c r="CM21" s="291" t="str">
        <f t="shared" si="42"/>
        <v>9-1-3</v>
      </c>
      <c r="CN21" s="291" t="str">
        <f>IF(AND(I21&gt;=2, I21&lt;=4, N21=""), "",
IF(AND(N21&lt;&gt;"",IFERROR(MATCH(VALUE(N21),'主要用途（大分類）'!$A$5:$A$38,0),0)=0),"9-1-4",""))</f>
        <v/>
      </c>
      <c r="CO21" s="291" t="str">
        <f t="shared" si="43"/>
        <v/>
      </c>
      <c r="CP21" s="291" t="str">
        <f t="shared" si="44"/>
        <v>9-2-2</v>
      </c>
      <c r="CQ21" s="291" t="str">
        <f>IF(AND(I21&gt;=2, I21&lt;=4, O21=""), "",
IF(OR(AND(O21&lt;&gt;"",IFERROR(MATCH(VALUE(O21),建築物の用途区分!$C$5:$C$76,0),0)=0),AND(AI21&lt;&gt;"",IFERROR(MATCH(VALUE(AI21),建築物の用途区分!$C$5:$C$76,0),0)=0),AND(AK21&lt;&gt;"",IFERROR(MATCH(VALUE(AK21),建築物の用途区分!$C$5:$C$76,0),0)=0),AND(AM21&lt;&gt;"",IFERROR(MATCH(VALUE(AM21),建築物の用途区分!$C$5:$C$76,0),0)=0)),"9-2-3",""))</f>
        <v/>
      </c>
      <c r="CR21" s="291" t="str">
        <f>IF(AND(I21&gt;=2, I21&lt;=4, O21=""), "",IF(M21=1,IF(VLOOKUP(VALUE(O21),'用途の分類（用途区分）対応表'!$B$7:$S$78,IF(VALUE(N21)=1,2,IF(VALUE(N21)=2,3,IF(AND(N21&gt;=10,N21&lt;=24),N21-6,N21-26))),FALSE)="×","9-2-4",""),""))</f>
        <v/>
      </c>
      <c r="CS21" s="291" t="str">
        <f t="shared" si="45"/>
        <v/>
      </c>
      <c r="CT21" s="291" t="str">
        <f t="shared" si="46"/>
        <v/>
      </c>
      <c r="CU21" s="291" t="str">
        <f t="shared" si="47"/>
        <v/>
      </c>
      <c r="CV21" s="291" t="str">
        <f t="shared" si="48"/>
        <v/>
      </c>
      <c r="CW21" s="291" t="str">
        <f t="shared" si="49"/>
        <v/>
      </c>
      <c r="CX21" s="291" t="str">
        <f t="shared" si="50"/>
        <v/>
      </c>
      <c r="CY21" s="291" t="str">
        <f t="shared" si="51"/>
        <v/>
      </c>
      <c r="CZ21" s="291" t="str">
        <f t="shared" si="52"/>
        <v>11-3</v>
      </c>
      <c r="DA21" s="291" t="str">
        <f t="shared" si="53"/>
        <v/>
      </c>
      <c r="DB21" s="291" t="str">
        <f t="shared" si="54"/>
        <v/>
      </c>
      <c r="DC21" s="291" t="str">
        <f t="shared" si="55"/>
        <v/>
      </c>
      <c r="DD21" s="291" t="str">
        <f t="shared" si="56"/>
        <v>12-3</v>
      </c>
      <c r="DE21" s="291" t="str">
        <f t="shared" si="57"/>
        <v/>
      </c>
      <c r="DF21" s="291" t="str">
        <f t="shared" si="58"/>
        <v/>
      </c>
      <c r="DG21" s="291" t="str">
        <f t="shared" si="59"/>
        <v/>
      </c>
      <c r="DH21" s="291" t="str">
        <f t="shared" si="60"/>
        <v>13-3</v>
      </c>
      <c r="DI21" s="291" t="str">
        <f t="shared" si="61"/>
        <v/>
      </c>
      <c r="DJ21" s="291" t="str">
        <f t="shared" si="62"/>
        <v/>
      </c>
      <c r="DK21" s="291" t="str">
        <f t="shared" si="63"/>
        <v>13-8</v>
      </c>
      <c r="DL21" s="291" t="str">
        <f t="shared" si="64"/>
        <v/>
      </c>
      <c r="DM21" s="291" t="str">
        <f t="shared" si="65"/>
        <v/>
      </c>
      <c r="DN21" s="291" t="str">
        <f t="shared" si="66"/>
        <v/>
      </c>
      <c r="DO21" s="291" t="str">
        <f t="shared" si="67"/>
        <v>14-2</v>
      </c>
      <c r="DP21" s="291" t="str">
        <f t="shared" si="68"/>
        <v/>
      </c>
      <c r="DQ21" s="291" t="str">
        <f t="shared" si="69"/>
        <v/>
      </c>
      <c r="DR21" s="291" t="str">
        <f t="shared" si="70"/>
        <v/>
      </c>
      <c r="DS21" s="291" t="str">
        <f t="shared" si="71"/>
        <v/>
      </c>
      <c r="DT21" s="291" t="str">
        <f t="shared" si="72"/>
        <v/>
      </c>
      <c r="DU21" s="291" t="str">
        <f t="shared" si="73"/>
        <v/>
      </c>
      <c r="DV21" s="291" t="str">
        <f t="shared" si="74"/>
        <v/>
      </c>
      <c r="DW21" s="291" t="str">
        <f t="shared" si="75"/>
        <v/>
      </c>
      <c r="DX21" s="291" t="str">
        <f t="shared" si="76"/>
        <v/>
      </c>
      <c r="DY21" s="291" t="str">
        <f t="shared" si="77"/>
        <v/>
      </c>
      <c r="DZ21" s="291" t="str">
        <f t="shared" si="78"/>
        <v/>
      </c>
      <c r="EA21" s="291" t="str">
        <f t="shared" si="79"/>
        <v/>
      </c>
      <c r="EB21" s="291" t="str">
        <f t="shared" si="80"/>
        <v/>
      </c>
      <c r="EC21" s="291" t="str">
        <f t="shared" si="81"/>
        <v/>
      </c>
      <c r="ED21" s="291" t="str">
        <f t="shared" si="82"/>
        <v/>
      </c>
      <c r="EE21" s="291" t="str">
        <f t="shared" si="83"/>
        <v/>
      </c>
      <c r="EF21" s="291" t="str">
        <f t="shared" si="84"/>
        <v/>
      </c>
      <c r="EG21" s="291" t="str">
        <f t="shared" si="85"/>
        <v/>
      </c>
      <c r="EH21" s="291" t="str">
        <f t="shared" si="86"/>
        <v/>
      </c>
      <c r="EI21" s="291" t="str">
        <f t="shared" si="87"/>
        <v/>
      </c>
      <c r="EJ21" s="291" t="str">
        <f t="shared" si="88"/>
        <v/>
      </c>
      <c r="EK21" s="291" t="str">
        <f t="shared" si="89"/>
        <v/>
      </c>
      <c r="EL21" s="291" t="str">
        <f t="shared" si="90"/>
        <v/>
      </c>
      <c r="EM21" s="291" t="str">
        <f t="shared" si="91"/>
        <v/>
      </c>
      <c r="EN21" s="291" t="str">
        <f t="shared" si="92"/>
        <v/>
      </c>
      <c r="EO21" s="291" t="str">
        <f t="shared" si="93"/>
        <v/>
      </c>
      <c r="EP21" s="291" t="str">
        <f t="shared" si="94"/>
        <v/>
      </c>
      <c r="EQ21" s="291" t="str">
        <f t="shared" si="95"/>
        <v/>
      </c>
      <c r="ER21" s="291" t="str">
        <f t="shared" si="96"/>
        <v/>
      </c>
      <c r="ES21" s="291" t="str">
        <f t="shared" si="97"/>
        <v/>
      </c>
      <c r="ET21" s="291" t="str">
        <f t="shared" si="98"/>
        <v/>
      </c>
      <c r="EU21" s="291" t="str">
        <f t="shared" si="99"/>
        <v/>
      </c>
      <c r="EV21" s="291" t="str">
        <f t="shared" si="100"/>
        <v/>
      </c>
      <c r="EW21" s="291" t="str">
        <f t="shared" si="101"/>
        <v/>
      </c>
      <c r="EX21" s="291" t="str">
        <f t="shared" si="102"/>
        <v/>
      </c>
      <c r="EY21" s="291" t="str">
        <f t="shared" si="103"/>
        <v/>
      </c>
      <c r="EZ21" s="291" t="str">
        <f t="shared" si="104"/>
        <v/>
      </c>
      <c r="FA21" s="291" t="str">
        <f t="shared" si="105"/>
        <v/>
      </c>
      <c r="FB21" s="291" t="str">
        <f t="shared" si="106"/>
        <v/>
      </c>
      <c r="FC21" s="291" t="str">
        <f t="shared" si="107"/>
        <v/>
      </c>
      <c r="FD21" s="291" t="str">
        <f t="shared" si="108"/>
        <v/>
      </c>
      <c r="FE21" s="291" t="str">
        <f t="shared" si="109"/>
        <v/>
      </c>
      <c r="FF21" s="291" t="str">
        <f t="shared" si="110"/>
        <v/>
      </c>
      <c r="FG21" s="291" t="str">
        <f t="shared" si="111"/>
        <v/>
      </c>
      <c r="FH21" s="291" t="str">
        <f t="shared" si="112"/>
        <v/>
      </c>
      <c r="FI21" s="291" t="str">
        <f t="shared" si="113"/>
        <v/>
      </c>
      <c r="FJ21" s="291" t="str">
        <f t="shared" ca="1" si="114"/>
        <v/>
      </c>
      <c r="FK21" s="291" t="str">
        <f t="shared" ca="1" si="115"/>
        <v/>
      </c>
      <c r="FL21" s="291" t="str">
        <f t="shared" si="116"/>
        <v/>
      </c>
      <c r="FM21" s="291" t="str">
        <f t="shared" si="117"/>
        <v/>
      </c>
      <c r="FN21" s="291" t="str">
        <f t="shared" si="118"/>
        <v/>
      </c>
      <c r="FO21" s="291" t="str">
        <f t="shared" si="119"/>
        <v/>
      </c>
      <c r="FP21" s="291" t="str">
        <f t="shared" si="120"/>
        <v/>
      </c>
      <c r="FQ21" s="291" t="str">
        <f t="shared" si="121"/>
        <v/>
      </c>
      <c r="FR21" s="291" t="str">
        <f t="shared" si="122"/>
        <v/>
      </c>
      <c r="FS21" s="291" t="str">
        <f t="shared" si="123"/>
        <v/>
      </c>
      <c r="FT21" s="291" t="str">
        <f t="shared" si="124"/>
        <v/>
      </c>
      <c r="FU21" s="291" t="str">
        <f t="shared" si="125"/>
        <v/>
      </c>
      <c r="FV21" s="291" t="str">
        <f t="shared" si="126"/>
        <v/>
      </c>
      <c r="FW21" s="291" t="str">
        <f t="shared" si="127"/>
        <v/>
      </c>
      <c r="FX21" s="291" t="str">
        <f t="shared" si="128"/>
        <v/>
      </c>
      <c r="FY21" s="291" t="str">
        <f t="shared" ca="1" si="129"/>
        <v/>
      </c>
      <c r="FZ21" s="291" t="str">
        <f ca="1">IF(AND(I21="",X21="",AC21=""),"",
IF(COUNTIF(エラー22シート!$G$4:$G$53, OFFSET(J21,IF(I21="",0,-I21+1),0)*100+OFFSET(Y21,IF(I21="",0,-I21+1),0)*10+AC21)&gt;0,"22-4",""))</f>
        <v/>
      </c>
      <c r="GA21" s="291" t="str">
        <f t="shared" ca="1" si="130"/>
        <v/>
      </c>
      <c r="GB21" s="291" t="str">
        <f t="shared" ca="1" si="131"/>
        <v/>
      </c>
      <c r="GC21" s="291" t="str">
        <f t="shared" ca="1" si="132"/>
        <v/>
      </c>
      <c r="GD21" s="291" t="str">
        <f t="shared" ca="1" si="133"/>
        <v/>
      </c>
      <c r="GE21" s="291" t="str">
        <f t="shared" ca="1" si="134"/>
        <v/>
      </c>
      <c r="GF21" s="291" t="str">
        <f t="shared" ca="1" si="135"/>
        <v/>
      </c>
      <c r="GG21" s="291" t="str">
        <f t="shared" ca="1" si="136"/>
        <v/>
      </c>
      <c r="GH21" s="291" t="str">
        <f t="shared" ca="1" si="137"/>
        <v/>
      </c>
      <c r="GI21" s="291" t="str">
        <f t="shared" ca="1" si="138"/>
        <v/>
      </c>
      <c r="GJ21" s="291" t="str">
        <f t="shared" ca="1" si="139"/>
        <v/>
      </c>
      <c r="GK21" s="291" t="str">
        <f t="shared" ca="1" si="140"/>
        <v/>
      </c>
      <c r="GL21" s="291" t="str">
        <f t="shared" si="141"/>
        <v/>
      </c>
      <c r="GM21" s="291" t="str">
        <f t="shared" ca="1" si="142"/>
        <v/>
      </c>
      <c r="GN21" s="291" t="str">
        <f t="shared" ca="1" si="143"/>
        <v/>
      </c>
      <c r="GO21" s="291" t="str">
        <f t="shared" ca="1" si="144"/>
        <v/>
      </c>
      <c r="GP21" s="291" t="str">
        <f t="shared" ca="1" si="145"/>
        <v/>
      </c>
      <c r="GQ21" s="291" t="str">
        <f t="shared" ca="1" si="146"/>
        <v/>
      </c>
      <c r="GR21" s="291" t="str">
        <f t="shared" ca="1" si="147"/>
        <v/>
      </c>
      <c r="GS21" s="291" t="str">
        <f t="shared" ca="1" si="148"/>
        <v/>
      </c>
      <c r="GT21" s="291" t="str">
        <f t="shared" ca="1" si="149"/>
        <v/>
      </c>
      <c r="GU21" s="291" t="str">
        <f t="shared" ca="1" si="150"/>
        <v/>
      </c>
      <c r="GV21" s="291" t="str">
        <f t="shared" ca="1" si="151"/>
        <v/>
      </c>
      <c r="GW21" s="291" t="str">
        <f t="shared" ca="1" si="152"/>
        <v/>
      </c>
      <c r="GX21" s="291" t="str">
        <f t="shared" ca="1" si="153"/>
        <v/>
      </c>
      <c r="GY21" s="291" t="str">
        <f t="shared" ca="1" si="154"/>
        <v/>
      </c>
      <c r="GZ21" s="291" t="str">
        <f t="shared" ca="1" si="155"/>
        <v/>
      </c>
      <c r="HA21" s="291" t="str">
        <f t="shared" si="156"/>
        <v/>
      </c>
      <c r="HB21" s="291" t="str">
        <f t="shared" si="157"/>
        <v/>
      </c>
      <c r="HC21" s="291" t="str">
        <f t="shared" si="158"/>
        <v/>
      </c>
      <c r="HD21" s="291" t="str">
        <f t="shared" si="159"/>
        <v/>
      </c>
      <c r="HE21" s="291" t="str">
        <f t="shared" si="160"/>
        <v/>
      </c>
      <c r="HF21" s="291" t="str">
        <f t="shared" si="161"/>
        <v/>
      </c>
      <c r="HG21" s="291" t="str">
        <f t="shared" si="162"/>
        <v/>
      </c>
      <c r="HH21" s="291" t="str">
        <f t="shared" si="163"/>
        <v/>
      </c>
      <c r="HI21" s="291" t="str">
        <f t="shared" si="164"/>
        <v/>
      </c>
      <c r="HJ21" s="291" t="str">
        <f t="shared" si="165"/>
        <v/>
      </c>
      <c r="HK21" s="291" t="str">
        <f t="shared" si="166"/>
        <v/>
      </c>
      <c r="HL21" s="291" t="str">
        <f t="shared" si="167"/>
        <v/>
      </c>
      <c r="HM21" s="291" t="str">
        <f t="shared" si="168"/>
        <v>41-1</v>
      </c>
      <c r="HN21" s="291" t="str">
        <f t="shared" si="169"/>
        <v>35-1</v>
      </c>
    </row>
    <row r="22" spans="1:222">
      <c r="A22" s="332">
        <v>18</v>
      </c>
      <c r="B22" s="332">
        <f>COUNTIF('中間シート (2)'!M:M,行政集計シート※記入不要です!A22)</f>
        <v>0</v>
      </c>
      <c r="C22" s="188" t="str">
        <f t="shared" si="177"/>
        <v/>
      </c>
      <c r="D22" s="188" t="str">
        <f t="shared" si="178"/>
        <v/>
      </c>
      <c r="E22" s="188"/>
      <c r="F22" s="188" t="str">
        <f t="shared" si="179"/>
        <v/>
      </c>
      <c r="G22" s="189"/>
      <c r="H22" s="186" t="str">
        <f>IFERROR(VLOOKUP($A22,'中間シート (2)'!$M$6:$AR$65,H$1,FALSE),"")</f>
        <v/>
      </c>
      <c r="I22" s="186" t="str">
        <f>IFERROR(VLOOKUP($A22,'中間シート (2)'!$M$6:$AR$65,I$1,FALSE),"")</f>
        <v/>
      </c>
      <c r="J22" s="186" t="str">
        <f>IFERROR(VLOOKUP($A22,'中間シート (2)'!$M$6:$AR$65,J$1,FALSE),"")</f>
        <v/>
      </c>
      <c r="K22" s="186" t="str">
        <f>IFERROR(VLOOKUP($A22,'中間シート (2)'!$M$6:$AR$65,K$1,FALSE),"")</f>
        <v/>
      </c>
      <c r="L22" s="186" t="str">
        <f>IFERROR(VLOOKUP($A22,'中間シート (2)'!$M$6:$AR$65,L$1,FALSE),"")</f>
        <v/>
      </c>
      <c r="M22" s="186" t="str">
        <f>IFERROR(VLOOKUP($A22,'中間シート (2)'!$M$6:$AR$65,M$1,FALSE),"")</f>
        <v/>
      </c>
      <c r="N22" s="186" t="str">
        <f>IFERROR(VLOOKUP($A22,'中間シート (2)'!$M$6:$AR$65,N$1,FALSE),"")</f>
        <v/>
      </c>
      <c r="O22" s="186" t="str">
        <f>IFERROR(VLOOKUP($A22,'中間シート (2)'!$M$6:$AR$65,O$1,FALSE),"")</f>
        <v/>
      </c>
      <c r="P22" s="186" t="str">
        <f>IFERROR(VLOOKUP($A22,'中間シート (2)'!$M$6:$AR$65,P$1,FALSE),"")</f>
        <v/>
      </c>
      <c r="Q22" s="186" t="str">
        <f>IFERROR(VLOOKUP($A22,'中間シート (2)'!$M$6:$AR$65,Q$1,FALSE),"")</f>
        <v/>
      </c>
      <c r="R22" s="186" t="str">
        <f>IFERROR(VLOOKUP($A22,'中間シート (2)'!$M$6:$AR$65,R$1,FALSE),"")</f>
        <v/>
      </c>
      <c r="S22" s="186" t="str">
        <f>IFERROR(VLOOKUP($A22,'中間シート (2)'!$M$6:$AR$65,S$1,FALSE),"")</f>
        <v/>
      </c>
      <c r="T22" s="186" t="str">
        <f>IFERROR(VLOOKUP($A22,'中間シート (2)'!$M$6:$AR$65,T$1,FALSE),"")</f>
        <v/>
      </c>
      <c r="U22" s="186" t="str">
        <f>IFERROR(VLOOKUP($A22,'中間シート (2)'!$M$6:$AR$65,U$1,FALSE),"")</f>
        <v/>
      </c>
      <c r="V22" s="186" t="str">
        <f>IFERROR(VLOOKUP($A22,'中間シート (2)'!$M$6:$AR$65,V$1,FALSE),"")</f>
        <v/>
      </c>
      <c r="W22" s="186"/>
      <c r="X22" s="186" t="str">
        <f>IFERROR(VLOOKUP($A22,'中間シート (2)'!$M$6:$AR$65,X$1,FALSE),"")</f>
        <v/>
      </c>
      <c r="Y22" s="186" t="str">
        <f>IFERROR(VLOOKUP($A22,'中間シート (2)'!$M$6:$AR$65,Y$1,FALSE),"")</f>
        <v/>
      </c>
      <c r="Z22" s="186" t="str">
        <f>IFERROR(VLOOKUP($A22,'中間シート (2)'!$M$6:$AR$65,Z$1,FALSE),"")</f>
        <v/>
      </c>
      <c r="AA22" s="186" t="str">
        <f>IFERROR(VLOOKUP($A22,'中間シート (2)'!$M$6:$AR$65,AA$1,FALSE),"")</f>
        <v/>
      </c>
      <c r="AB22" s="186" t="str">
        <f>IFERROR(VLOOKUP($A22,'中間シート (2)'!$M$6:$AR$65,AB$1,FALSE),"")</f>
        <v/>
      </c>
      <c r="AC22" s="186" t="str">
        <f>IFERROR(VLOOKUP($A22,'中間シート (2)'!$M$6:$AR$65,AC$1,FALSE),"")</f>
        <v/>
      </c>
      <c r="AD22" s="186" t="str">
        <f>IFERROR(VLOOKUP($A22,'中間シート (2)'!$M$6:$AR$65,AD$1,FALSE),"")</f>
        <v/>
      </c>
      <c r="AE22" s="186" t="str">
        <f>IFERROR(VLOOKUP($A22,'中間シート (2)'!$M$6:$AR$65,AE$1,FALSE),"")</f>
        <v/>
      </c>
      <c r="AF22" s="186"/>
      <c r="AG22" s="186"/>
      <c r="AH22" s="186"/>
      <c r="AI22" s="194" t="str">
        <f>IFERROR(VLOOKUP($A22,'中間シート (2)'!$M$6:$BC$67,AI$1,FALSE),"")</f>
        <v/>
      </c>
      <c r="AJ22" s="194" t="str">
        <f>IFERROR(VLOOKUP($A22,'中間シート (2)'!$M$6:$BC$67,AJ$1,FALSE),"")</f>
        <v/>
      </c>
      <c r="AK22" s="194" t="str">
        <f>IFERROR(VLOOKUP($A22,'中間シート (2)'!$M$6:$BC$67,AK$1,FALSE),"")</f>
        <v/>
      </c>
      <c r="AL22" s="194" t="str">
        <f>IFERROR(VLOOKUP($A22,'中間シート (2)'!$M$6:$BC$67,AL$1,FALSE),"")</f>
        <v/>
      </c>
      <c r="AM22" s="194" t="str">
        <f>IFERROR(VLOOKUP($A22,'中間シート (2)'!$M$6:$BC$67,AM$1,FALSE),"")</f>
        <v/>
      </c>
      <c r="AN22" s="194" t="str">
        <f>IFERROR(VLOOKUP($A22,'中間シート (2)'!$M$6:$BC$67,AN$1,FALSE),"")</f>
        <v/>
      </c>
      <c r="AO22" s="194" t="str">
        <f>IFERROR(VLOOKUP($A22,'中間シート (2)'!$M$6:$BC$67,AO$1,FALSE),"")</f>
        <v/>
      </c>
      <c r="AP22" s="194" t="str">
        <f>IFERROR(VLOOKUP($A22,'中間シート (2)'!$M$6:$BC$67,AP$1,FALSE),"")</f>
        <v/>
      </c>
      <c r="AS22" s="187"/>
      <c r="AT22" s="187"/>
      <c r="AU22" s="187"/>
      <c r="AV22" s="290">
        <f t="shared" si="170"/>
        <v>1</v>
      </c>
      <c r="AW22" s="290">
        <f t="shared" si="171"/>
        <v>1</v>
      </c>
      <c r="AX22" s="290">
        <f t="shared" si="172"/>
        <v>1</v>
      </c>
      <c r="AY22" s="290">
        <f t="shared" si="173"/>
        <v>18</v>
      </c>
      <c r="AZ22" s="290">
        <f t="shared" si="174"/>
        <v>18</v>
      </c>
      <c r="BA22" s="290">
        <f t="shared" si="175"/>
        <v>181</v>
      </c>
      <c r="BB22" s="290">
        <f t="shared" si="8"/>
        <v>0</v>
      </c>
      <c r="BC22" s="290">
        <f t="shared" si="9"/>
        <v>0</v>
      </c>
      <c r="BD22" s="290">
        <f t="shared" si="176"/>
        <v>0</v>
      </c>
      <c r="BE22" s="290"/>
      <c r="BF22" s="290">
        <v>18</v>
      </c>
      <c r="BG22" s="290">
        <f t="shared" si="11"/>
        <v>0</v>
      </c>
      <c r="BH22" s="290">
        <f t="shared" si="12"/>
        <v>0</v>
      </c>
      <c r="BI22" s="290"/>
      <c r="BJ22" s="291" t="str">
        <f t="shared" si="13"/>
        <v>2-1</v>
      </c>
      <c r="BK22" s="291" t="str">
        <f t="shared" si="14"/>
        <v/>
      </c>
      <c r="BL22" s="291" t="str">
        <f t="shared" si="15"/>
        <v/>
      </c>
      <c r="BM22" s="291" t="str">
        <f t="shared" si="16"/>
        <v/>
      </c>
      <c r="BN22" s="291" t="str">
        <f t="shared" ca="1" si="17"/>
        <v/>
      </c>
      <c r="BO22" s="291" t="str">
        <f t="shared" ca="1" si="18"/>
        <v/>
      </c>
      <c r="BP22" s="291" t="str">
        <f t="shared" si="19"/>
        <v/>
      </c>
      <c r="BQ22" s="291" t="str">
        <f t="shared" ca="1" si="20"/>
        <v/>
      </c>
      <c r="BR22" s="291" t="str">
        <f t="shared" si="21"/>
        <v/>
      </c>
      <c r="BS22" s="291" t="str">
        <f t="shared" si="22"/>
        <v/>
      </c>
      <c r="BT22" s="291" t="str">
        <f t="shared" si="23"/>
        <v/>
      </c>
      <c r="BU22" s="291" t="str">
        <f t="shared" si="24"/>
        <v/>
      </c>
      <c r="BV22" s="291" t="str">
        <f t="shared" ca="1" si="25"/>
        <v/>
      </c>
      <c r="BW22" s="291" t="str">
        <f t="shared" si="26"/>
        <v/>
      </c>
      <c r="BX22" s="291" t="str">
        <f t="shared" ca="1" si="27"/>
        <v/>
      </c>
      <c r="BY22" s="291" t="str">
        <f t="shared" si="28"/>
        <v/>
      </c>
      <c r="BZ22" s="291" t="str">
        <f t="shared" si="29"/>
        <v/>
      </c>
      <c r="CA22" s="291" t="str">
        <f t="shared" si="30"/>
        <v>5-4</v>
      </c>
      <c r="CB22" s="291" t="str">
        <f t="shared" si="31"/>
        <v/>
      </c>
      <c r="CC22" s="291" t="str">
        <f t="shared" si="32"/>
        <v/>
      </c>
      <c r="CD22" s="291" t="str">
        <f t="shared" si="33"/>
        <v/>
      </c>
      <c r="CE22" s="291" t="str">
        <f t="shared" si="34"/>
        <v/>
      </c>
      <c r="CF22" s="291" t="str">
        <f t="shared" si="35"/>
        <v/>
      </c>
      <c r="CG22" s="291" t="str">
        <f t="shared" si="36"/>
        <v>7-3</v>
      </c>
      <c r="CH22" s="291" t="str">
        <f t="shared" si="37"/>
        <v/>
      </c>
      <c r="CI22" s="291" t="str">
        <f t="shared" si="38"/>
        <v/>
      </c>
      <c r="CJ22" s="291" t="str">
        <f t="shared" si="39"/>
        <v>8-3</v>
      </c>
      <c r="CK22" s="291" t="str">
        <f t="shared" si="40"/>
        <v>8-4</v>
      </c>
      <c r="CL22" s="291" t="str">
        <f t="shared" si="41"/>
        <v/>
      </c>
      <c r="CM22" s="291" t="str">
        <f t="shared" si="42"/>
        <v>9-1-3</v>
      </c>
      <c r="CN22" s="291" t="str">
        <f>IF(AND(I22&gt;=2, I22&lt;=4, N22=""), "",
IF(AND(N22&lt;&gt;"",IFERROR(MATCH(VALUE(N22),'主要用途（大分類）'!$A$5:$A$38,0),0)=0),"9-1-4",""))</f>
        <v/>
      </c>
      <c r="CO22" s="291" t="str">
        <f t="shared" si="43"/>
        <v/>
      </c>
      <c r="CP22" s="291" t="str">
        <f t="shared" si="44"/>
        <v>9-2-2</v>
      </c>
      <c r="CQ22" s="291" t="str">
        <f>IF(AND(I22&gt;=2, I22&lt;=4, O22=""), "",
IF(OR(AND(O22&lt;&gt;"",IFERROR(MATCH(VALUE(O22),建築物の用途区分!$C$5:$C$76,0),0)=0),AND(AI22&lt;&gt;"",IFERROR(MATCH(VALUE(AI22),建築物の用途区分!$C$5:$C$76,0),0)=0),AND(AK22&lt;&gt;"",IFERROR(MATCH(VALUE(AK22),建築物の用途区分!$C$5:$C$76,0),0)=0),AND(AM22&lt;&gt;"",IFERROR(MATCH(VALUE(AM22),建築物の用途区分!$C$5:$C$76,0),0)=0)),"9-2-3",""))</f>
        <v/>
      </c>
      <c r="CR22" s="291" t="str">
        <f>IF(AND(I22&gt;=2, I22&lt;=4, O22=""), "",IF(M22=1,IF(VLOOKUP(VALUE(O22),'用途の分類（用途区分）対応表'!$B$7:$S$78,IF(VALUE(N22)=1,2,IF(VALUE(N22)=2,3,IF(AND(N22&gt;=10,N22&lt;=24),N22-6,N22-26))),FALSE)="×","9-2-4",""),""))</f>
        <v/>
      </c>
      <c r="CS22" s="291" t="str">
        <f t="shared" si="45"/>
        <v/>
      </c>
      <c r="CT22" s="291" t="str">
        <f t="shared" si="46"/>
        <v/>
      </c>
      <c r="CU22" s="291" t="str">
        <f t="shared" si="47"/>
        <v/>
      </c>
      <c r="CV22" s="291" t="str">
        <f t="shared" si="48"/>
        <v/>
      </c>
      <c r="CW22" s="291" t="str">
        <f t="shared" si="49"/>
        <v/>
      </c>
      <c r="CX22" s="291" t="str">
        <f t="shared" si="50"/>
        <v/>
      </c>
      <c r="CY22" s="291" t="str">
        <f t="shared" si="51"/>
        <v/>
      </c>
      <c r="CZ22" s="291" t="str">
        <f t="shared" si="52"/>
        <v>11-3</v>
      </c>
      <c r="DA22" s="291" t="str">
        <f t="shared" si="53"/>
        <v/>
      </c>
      <c r="DB22" s="291" t="str">
        <f t="shared" si="54"/>
        <v/>
      </c>
      <c r="DC22" s="291" t="str">
        <f t="shared" si="55"/>
        <v/>
      </c>
      <c r="DD22" s="291" t="str">
        <f t="shared" si="56"/>
        <v>12-3</v>
      </c>
      <c r="DE22" s="291" t="str">
        <f t="shared" si="57"/>
        <v/>
      </c>
      <c r="DF22" s="291" t="str">
        <f t="shared" si="58"/>
        <v/>
      </c>
      <c r="DG22" s="291" t="str">
        <f t="shared" si="59"/>
        <v/>
      </c>
      <c r="DH22" s="291" t="str">
        <f t="shared" si="60"/>
        <v>13-3</v>
      </c>
      <c r="DI22" s="291" t="str">
        <f t="shared" si="61"/>
        <v/>
      </c>
      <c r="DJ22" s="291" t="str">
        <f t="shared" si="62"/>
        <v/>
      </c>
      <c r="DK22" s="291" t="str">
        <f t="shared" si="63"/>
        <v>13-8</v>
      </c>
      <c r="DL22" s="291" t="str">
        <f t="shared" si="64"/>
        <v/>
      </c>
      <c r="DM22" s="291" t="str">
        <f t="shared" si="65"/>
        <v/>
      </c>
      <c r="DN22" s="291" t="str">
        <f t="shared" si="66"/>
        <v/>
      </c>
      <c r="DO22" s="291" t="str">
        <f t="shared" si="67"/>
        <v>14-2</v>
      </c>
      <c r="DP22" s="291" t="str">
        <f t="shared" si="68"/>
        <v/>
      </c>
      <c r="DQ22" s="291" t="str">
        <f t="shared" si="69"/>
        <v/>
      </c>
      <c r="DR22" s="291" t="str">
        <f t="shared" si="70"/>
        <v/>
      </c>
      <c r="DS22" s="291" t="str">
        <f t="shared" si="71"/>
        <v/>
      </c>
      <c r="DT22" s="291" t="str">
        <f t="shared" si="72"/>
        <v/>
      </c>
      <c r="DU22" s="291" t="str">
        <f t="shared" si="73"/>
        <v/>
      </c>
      <c r="DV22" s="291" t="str">
        <f t="shared" si="74"/>
        <v/>
      </c>
      <c r="DW22" s="291" t="str">
        <f t="shared" si="75"/>
        <v/>
      </c>
      <c r="DX22" s="291" t="str">
        <f t="shared" si="76"/>
        <v/>
      </c>
      <c r="DY22" s="291" t="str">
        <f t="shared" si="77"/>
        <v/>
      </c>
      <c r="DZ22" s="291" t="str">
        <f t="shared" si="78"/>
        <v/>
      </c>
      <c r="EA22" s="291" t="str">
        <f t="shared" si="79"/>
        <v/>
      </c>
      <c r="EB22" s="291" t="str">
        <f t="shared" si="80"/>
        <v/>
      </c>
      <c r="EC22" s="291" t="str">
        <f t="shared" si="81"/>
        <v/>
      </c>
      <c r="ED22" s="291" t="str">
        <f t="shared" si="82"/>
        <v/>
      </c>
      <c r="EE22" s="291" t="str">
        <f t="shared" si="83"/>
        <v/>
      </c>
      <c r="EF22" s="291" t="str">
        <f t="shared" si="84"/>
        <v/>
      </c>
      <c r="EG22" s="291" t="str">
        <f t="shared" si="85"/>
        <v/>
      </c>
      <c r="EH22" s="291" t="str">
        <f t="shared" si="86"/>
        <v/>
      </c>
      <c r="EI22" s="291" t="str">
        <f t="shared" si="87"/>
        <v/>
      </c>
      <c r="EJ22" s="291" t="str">
        <f t="shared" si="88"/>
        <v/>
      </c>
      <c r="EK22" s="291" t="str">
        <f t="shared" si="89"/>
        <v/>
      </c>
      <c r="EL22" s="291" t="str">
        <f t="shared" si="90"/>
        <v/>
      </c>
      <c r="EM22" s="291" t="str">
        <f t="shared" si="91"/>
        <v/>
      </c>
      <c r="EN22" s="291" t="str">
        <f t="shared" si="92"/>
        <v/>
      </c>
      <c r="EO22" s="291" t="str">
        <f t="shared" si="93"/>
        <v/>
      </c>
      <c r="EP22" s="291" t="str">
        <f t="shared" si="94"/>
        <v/>
      </c>
      <c r="EQ22" s="291" t="str">
        <f t="shared" si="95"/>
        <v/>
      </c>
      <c r="ER22" s="291" t="str">
        <f t="shared" si="96"/>
        <v/>
      </c>
      <c r="ES22" s="291" t="str">
        <f t="shared" si="97"/>
        <v/>
      </c>
      <c r="ET22" s="291" t="str">
        <f t="shared" si="98"/>
        <v/>
      </c>
      <c r="EU22" s="291" t="str">
        <f t="shared" si="99"/>
        <v/>
      </c>
      <c r="EV22" s="291" t="str">
        <f t="shared" si="100"/>
        <v/>
      </c>
      <c r="EW22" s="291" t="str">
        <f t="shared" si="101"/>
        <v/>
      </c>
      <c r="EX22" s="291" t="str">
        <f t="shared" si="102"/>
        <v/>
      </c>
      <c r="EY22" s="291" t="str">
        <f t="shared" si="103"/>
        <v/>
      </c>
      <c r="EZ22" s="291" t="str">
        <f t="shared" si="104"/>
        <v/>
      </c>
      <c r="FA22" s="291" t="str">
        <f t="shared" si="105"/>
        <v/>
      </c>
      <c r="FB22" s="291" t="str">
        <f t="shared" si="106"/>
        <v/>
      </c>
      <c r="FC22" s="291" t="str">
        <f t="shared" si="107"/>
        <v/>
      </c>
      <c r="FD22" s="291" t="str">
        <f t="shared" si="108"/>
        <v/>
      </c>
      <c r="FE22" s="291" t="str">
        <f t="shared" si="109"/>
        <v/>
      </c>
      <c r="FF22" s="291" t="str">
        <f t="shared" si="110"/>
        <v/>
      </c>
      <c r="FG22" s="291" t="str">
        <f t="shared" si="111"/>
        <v/>
      </c>
      <c r="FH22" s="291" t="str">
        <f t="shared" si="112"/>
        <v/>
      </c>
      <c r="FI22" s="291" t="str">
        <f t="shared" si="113"/>
        <v/>
      </c>
      <c r="FJ22" s="291" t="str">
        <f t="shared" ca="1" si="114"/>
        <v/>
      </c>
      <c r="FK22" s="291" t="str">
        <f t="shared" ca="1" si="115"/>
        <v/>
      </c>
      <c r="FL22" s="291" t="str">
        <f t="shared" si="116"/>
        <v/>
      </c>
      <c r="FM22" s="291" t="str">
        <f t="shared" si="117"/>
        <v/>
      </c>
      <c r="FN22" s="291" t="str">
        <f t="shared" si="118"/>
        <v/>
      </c>
      <c r="FO22" s="291" t="str">
        <f t="shared" si="119"/>
        <v/>
      </c>
      <c r="FP22" s="291" t="str">
        <f t="shared" si="120"/>
        <v/>
      </c>
      <c r="FQ22" s="291" t="str">
        <f t="shared" si="121"/>
        <v/>
      </c>
      <c r="FR22" s="291" t="str">
        <f t="shared" si="122"/>
        <v/>
      </c>
      <c r="FS22" s="291" t="str">
        <f t="shared" si="123"/>
        <v/>
      </c>
      <c r="FT22" s="291" t="str">
        <f t="shared" si="124"/>
        <v/>
      </c>
      <c r="FU22" s="291" t="str">
        <f t="shared" si="125"/>
        <v/>
      </c>
      <c r="FV22" s="291" t="str">
        <f t="shared" si="126"/>
        <v/>
      </c>
      <c r="FW22" s="291" t="str">
        <f t="shared" si="127"/>
        <v/>
      </c>
      <c r="FX22" s="291" t="str">
        <f t="shared" si="128"/>
        <v/>
      </c>
      <c r="FY22" s="291" t="str">
        <f t="shared" ca="1" si="129"/>
        <v/>
      </c>
      <c r="FZ22" s="291" t="str">
        <f ca="1">IF(AND(I22="",X22="",AC22=""),"",
IF(COUNTIF(エラー22シート!$G$4:$G$53, OFFSET(J22,IF(I22="",0,-I22+1),0)*100+OFFSET(Y22,IF(I22="",0,-I22+1),0)*10+AC22)&gt;0,"22-4",""))</f>
        <v/>
      </c>
      <c r="GA22" s="291" t="str">
        <f t="shared" ca="1" si="130"/>
        <v/>
      </c>
      <c r="GB22" s="291" t="str">
        <f t="shared" ca="1" si="131"/>
        <v/>
      </c>
      <c r="GC22" s="291" t="str">
        <f t="shared" ca="1" si="132"/>
        <v/>
      </c>
      <c r="GD22" s="291" t="str">
        <f t="shared" ca="1" si="133"/>
        <v/>
      </c>
      <c r="GE22" s="291" t="str">
        <f t="shared" ca="1" si="134"/>
        <v/>
      </c>
      <c r="GF22" s="291" t="str">
        <f t="shared" ca="1" si="135"/>
        <v/>
      </c>
      <c r="GG22" s="291" t="str">
        <f t="shared" ca="1" si="136"/>
        <v/>
      </c>
      <c r="GH22" s="291" t="str">
        <f t="shared" ca="1" si="137"/>
        <v/>
      </c>
      <c r="GI22" s="291" t="str">
        <f t="shared" ca="1" si="138"/>
        <v/>
      </c>
      <c r="GJ22" s="291" t="str">
        <f t="shared" ca="1" si="139"/>
        <v/>
      </c>
      <c r="GK22" s="291" t="str">
        <f t="shared" ca="1" si="140"/>
        <v/>
      </c>
      <c r="GL22" s="291" t="str">
        <f t="shared" si="141"/>
        <v/>
      </c>
      <c r="GM22" s="291" t="str">
        <f t="shared" ca="1" si="142"/>
        <v/>
      </c>
      <c r="GN22" s="291" t="str">
        <f t="shared" ca="1" si="143"/>
        <v/>
      </c>
      <c r="GO22" s="291" t="str">
        <f t="shared" ca="1" si="144"/>
        <v/>
      </c>
      <c r="GP22" s="291" t="str">
        <f t="shared" ca="1" si="145"/>
        <v/>
      </c>
      <c r="GQ22" s="291" t="str">
        <f t="shared" ca="1" si="146"/>
        <v/>
      </c>
      <c r="GR22" s="291" t="str">
        <f t="shared" ca="1" si="147"/>
        <v/>
      </c>
      <c r="GS22" s="291" t="str">
        <f t="shared" ca="1" si="148"/>
        <v/>
      </c>
      <c r="GT22" s="291" t="str">
        <f t="shared" ca="1" si="149"/>
        <v/>
      </c>
      <c r="GU22" s="291" t="str">
        <f t="shared" ca="1" si="150"/>
        <v/>
      </c>
      <c r="GV22" s="291" t="str">
        <f t="shared" ca="1" si="151"/>
        <v/>
      </c>
      <c r="GW22" s="291" t="str">
        <f t="shared" ca="1" si="152"/>
        <v/>
      </c>
      <c r="GX22" s="291" t="str">
        <f t="shared" ca="1" si="153"/>
        <v/>
      </c>
      <c r="GY22" s="291" t="str">
        <f t="shared" ca="1" si="154"/>
        <v/>
      </c>
      <c r="GZ22" s="291" t="str">
        <f t="shared" ca="1" si="155"/>
        <v/>
      </c>
      <c r="HA22" s="291" t="str">
        <f t="shared" si="156"/>
        <v/>
      </c>
      <c r="HB22" s="291" t="str">
        <f t="shared" si="157"/>
        <v/>
      </c>
      <c r="HC22" s="291" t="str">
        <f t="shared" si="158"/>
        <v/>
      </c>
      <c r="HD22" s="291" t="str">
        <f t="shared" si="159"/>
        <v/>
      </c>
      <c r="HE22" s="291" t="str">
        <f t="shared" si="160"/>
        <v/>
      </c>
      <c r="HF22" s="291" t="str">
        <f t="shared" si="161"/>
        <v/>
      </c>
      <c r="HG22" s="291" t="str">
        <f t="shared" si="162"/>
        <v/>
      </c>
      <c r="HH22" s="291" t="str">
        <f t="shared" si="163"/>
        <v/>
      </c>
      <c r="HI22" s="291" t="str">
        <f t="shared" si="164"/>
        <v/>
      </c>
      <c r="HJ22" s="291" t="str">
        <f t="shared" si="165"/>
        <v/>
      </c>
      <c r="HK22" s="291" t="str">
        <f t="shared" si="166"/>
        <v/>
      </c>
      <c r="HL22" s="291" t="str">
        <f t="shared" si="167"/>
        <v/>
      </c>
      <c r="HM22" s="291" t="str">
        <f t="shared" si="168"/>
        <v>41-1</v>
      </c>
      <c r="HN22" s="291" t="str">
        <f t="shared" si="169"/>
        <v>35-1</v>
      </c>
    </row>
    <row r="23" spans="1:222">
      <c r="A23" s="332">
        <v>19</v>
      </c>
      <c r="B23" s="332">
        <f>COUNTIF('中間シート (2)'!M:M,行政集計シート※記入不要です!A23)</f>
        <v>0</v>
      </c>
      <c r="C23" s="188" t="str">
        <f t="shared" si="177"/>
        <v/>
      </c>
      <c r="D23" s="188" t="str">
        <f t="shared" si="178"/>
        <v/>
      </c>
      <c r="E23" s="188"/>
      <c r="F23" s="188" t="str">
        <f t="shared" si="179"/>
        <v/>
      </c>
      <c r="G23" s="189"/>
      <c r="H23" s="186" t="str">
        <f>IFERROR(VLOOKUP($A23,'中間シート (2)'!$M$6:$AR$65,H$1,FALSE),"")</f>
        <v/>
      </c>
      <c r="I23" s="186" t="str">
        <f>IFERROR(VLOOKUP($A23,'中間シート (2)'!$M$6:$AR$65,I$1,FALSE),"")</f>
        <v/>
      </c>
      <c r="J23" s="186" t="str">
        <f>IFERROR(VLOOKUP($A23,'中間シート (2)'!$M$6:$AR$65,J$1,FALSE),"")</f>
        <v/>
      </c>
      <c r="K23" s="186" t="str">
        <f>IFERROR(VLOOKUP($A23,'中間シート (2)'!$M$6:$AR$65,K$1,FALSE),"")</f>
        <v/>
      </c>
      <c r="L23" s="186" t="str">
        <f>IFERROR(VLOOKUP($A23,'中間シート (2)'!$M$6:$AR$65,L$1,FALSE),"")</f>
        <v/>
      </c>
      <c r="M23" s="186" t="str">
        <f>IFERROR(VLOOKUP($A23,'中間シート (2)'!$M$6:$AR$65,M$1,FALSE),"")</f>
        <v/>
      </c>
      <c r="N23" s="186" t="str">
        <f>IFERROR(VLOOKUP($A23,'中間シート (2)'!$M$6:$AR$65,N$1,FALSE),"")</f>
        <v/>
      </c>
      <c r="O23" s="186" t="str">
        <f>IFERROR(VLOOKUP($A23,'中間シート (2)'!$M$6:$AR$65,O$1,FALSE),"")</f>
        <v/>
      </c>
      <c r="P23" s="186" t="str">
        <f>IFERROR(VLOOKUP($A23,'中間シート (2)'!$M$6:$AR$65,P$1,FALSE),"")</f>
        <v/>
      </c>
      <c r="Q23" s="186" t="str">
        <f>IFERROR(VLOOKUP($A23,'中間シート (2)'!$M$6:$AR$65,Q$1,FALSE),"")</f>
        <v/>
      </c>
      <c r="R23" s="186" t="str">
        <f>IFERROR(VLOOKUP($A23,'中間シート (2)'!$M$6:$AR$65,R$1,FALSE),"")</f>
        <v/>
      </c>
      <c r="S23" s="186" t="str">
        <f>IFERROR(VLOOKUP($A23,'中間シート (2)'!$M$6:$AR$65,S$1,FALSE),"")</f>
        <v/>
      </c>
      <c r="T23" s="186" t="str">
        <f>IFERROR(VLOOKUP($A23,'中間シート (2)'!$M$6:$AR$65,T$1,FALSE),"")</f>
        <v/>
      </c>
      <c r="U23" s="186" t="str">
        <f>IFERROR(VLOOKUP($A23,'中間シート (2)'!$M$6:$AR$65,U$1,FALSE),"")</f>
        <v/>
      </c>
      <c r="V23" s="186" t="str">
        <f>IFERROR(VLOOKUP($A23,'中間シート (2)'!$M$6:$AR$65,V$1,FALSE),"")</f>
        <v/>
      </c>
      <c r="W23" s="186"/>
      <c r="X23" s="186" t="str">
        <f>IFERROR(VLOOKUP($A23,'中間シート (2)'!$M$6:$AR$65,X$1,FALSE),"")</f>
        <v/>
      </c>
      <c r="Y23" s="186" t="str">
        <f>IFERROR(VLOOKUP($A23,'中間シート (2)'!$M$6:$AR$65,Y$1,FALSE),"")</f>
        <v/>
      </c>
      <c r="Z23" s="186" t="str">
        <f>IFERROR(VLOOKUP($A23,'中間シート (2)'!$M$6:$AR$65,Z$1,FALSE),"")</f>
        <v/>
      </c>
      <c r="AA23" s="186" t="str">
        <f>IFERROR(VLOOKUP($A23,'中間シート (2)'!$M$6:$AR$65,AA$1,FALSE),"")</f>
        <v/>
      </c>
      <c r="AB23" s="186" t="str">
        <f>IFERROR(VLOOKUP($A23,'中間シート (2)'!$M$6:$AR$65,AB$1,FALSE),"")</f>
        <v/>
      </c>
      <c r="AC23" s="186" t="str">
        <f>IFERROR(VLOOKUP($A23,'中間シート (2)'!$M$6:$AR$65,AC$1,FALSE),"")</f>
        <v/>
      </c>
      <c r="AD23" s="186" t="str">
        <f>IFERROR(VLOOKUP($A23,'中間シート (2)'!$M$6:$AR$65,AD$1,FALSE),"")</f>
        <v/>
      </c>
      <c r="AE23" s="186" t="str">
        <f>IFERROR(VLOOKUP($A23,'中間シート (2)'!$M$6:$AR$65,AE$1,FALSE),"")</f>
        <v/>
      </c>
      <c r="AF23" s="186"/>
      <c r="AG23" s="186"/>
      <c r="AH23" s="186"/>
      <c r="AI23" s="194" t="str">
        <f>IFERROR(VLOOKUP($A23,'中間シート (2)'!$M$6:$BC$67,AI$1,FALSE),"")</f>
        <v/>
      </c>
      <c r="AJ23" s="194" t="str">
        <f>IFERROR(VLOOKUP($A23,'中間シート (2)'!$M$6:$BC$67,AJ$1,FALSE),"")</f>
        <v/>
      </c>
      <c r="AK23" s="194" t="str">
        <f>IFERROR(VLOOKUP($A23,'中間シート (2)'!$M$6:$BC$67,AK$1,FALSE),"")</f>
        <v/>
      </c>
      <c r="AL23" s="194" t="str">
        <f>IFERROR(VLOOKUP($A23,'中間シート (2)'!$M$6:$BC$67,AL$1,FALSE),"")</f>
        <v/>
      </c>
      <c r="AM23" s="194" t="str">
        <f>IFERROR(VLOOKUP($A23,'中間シート (2)'!$M$6:$BC$67,AM$1,FALSE),"")</f>
        <v/>
      </c>
      <c r="AN23" s="194" t="str">
        <f>IFERROR(VLOOKUP($A23,'中間シート (2)'!$M$6:$BC$67,AN$1,FALSE),"")</f>
        <v/>
      </c>
      <c r="AO23" s="194" t="str">
        <f>IFERROR(VLOOKUP($A23,'中間シート (2)'!$M$6:$BC$67,AO$1,FALSE),"")</f>
        <v/>
      </c>
      <c r="AP23" s="194" t="str">
        <f>IFERROR(VLOOKUP($A23,'中間シート (2)'!$M$6:$BC$67,AP$1,FALSE),"")</f>
        <v/>
      </c>
      <c r="AS23" s="187"/>
      <c r="AT23" s="187"/>
      <c r="AU23" s="187"/>
      <c r="AV23" s="290">
        <f t="shared" si="170"/>
        <v>1</v>
      </c>
      <c r="AW23" s="290">
        <f t="shared" si="171"/>
        <v>1</v>
      </c>
      <c r="AX23" s="290">
        <f t="shared" si="172"/>
        <v>1</v>
      </c>
      <c r="AY23" s="290">
        <f t="shared" si="173"/>
        <v>19</v>
      </c>
      <c r="AZ23" s="290">
        <f t="shared" si="174"/>
        <v>19</v>
      </c>
      <c r="BA23" s="290">
        <f t="shared" si="175"/>
        <v>191</v>
      </c>
      <c r="BB23" s="290">
        <f t="shared" si="8"/>
        <v>0</v>
      </c>
      <c r="BC23" s="290">
        <f t="shared" si="9"/>
        <v>0</v>
      </c>
      <c r="BD23" s="290">
        <f t="shared" si="176"/>
        <v>0</v>
      </c>
      <c r="BE23" s="290"/>
      <c r="BF23" s="290">
        <v>19</v>
      </c>
      <c r="BG23" s="290">
        <f t="shared" si="11"/>
        <v>0</v>
      </c>
      <c r="BH23" s="290">
        <f t="shared" si="12"/>
        <v>0</v>
      </c>
      <c r="BI23" s="290"/>
      <c r="BJ23" s="291" t="str">
        <f t="shared" si="13"/>
        <v>2-1</v>
      </c>
      <c r="BK23" s="291" t="str">
        <f t="shared" si="14"/>
        <v/>
      </c>
      <c r="BL23" s="291" t="str">
        <f t="shared" si="15"/>
        <v/>
      </c>
      <c r="BM23" s="291" t="str">
        <f t="shared" si="16"/>
        <v/>
      </c>
      <c r="BN23" s="291" t="str">
        <f t="shared" ca="1" si="17"/>
        <v/>
      </c>
      <c r="BO23" s="291" t="str">
        <f t="shared" ca="1" si="18"/>
        <v/>
      </c>
      <c r="BP23" s="291" t="str">
        <f t="shared" si="19"/>
        <v/>
      </c>
      <c r="BQ23" s="291" t="str">
        <f t="shared" ca="1" si="20"/>
        <v/>
      </c>
      <c r="BR23" s="291" t="str">
        <f t="shared" si="21"/>
        <v/>
      </c>
      <c r="BS23" s="291" t="str">
        <f t="shared" si="22"/>
        <v/>
      </c>
      <c r="BT23" s="291" t="str">
        <f t="shared" si="23"/>
        <v/>
      </c>
      <c r="BU23" s="291" t="str">
        <f t="shared" si="24"/>
        <v/>
      </c>
      <c r="BV23" s="291" t="str">
        <f t="shared" ca="1" si="25"/>
        <v/>
      </c>
      <c r="BW23" s="291" t="str">
        <f t="shared" si="26"/>
        <v/>
      </c>
      <c r="BX23" s="291" t="str">
        <f t="shared" ca="1" si="27"/>
        <v/>
      </c>
      <c r="BY23" s="291" t="str">
        <f t="shared" si="28"/>
        <v/>
      </c>
      <c r="BZ23" s="291" t="str">
        <f t="shared" si="29"/>
        <v/>
      </c>
      <c r="CA23" s="291" t="str">
        <f t="shared" si="30"/>
        <v>5-4</v>
      </c>
      <c r="CB23" s="291" t="str">
        <f t="shared" si="31"/>
        <v/>
      </c>
      <c r="CC23" s="291" t="str">
        <f t="shared" si="32"/>
        <v/>
      </c>
      <c r="CD23" s="291" t="str">
        <f t="shared" si="33"/>
        <v/>
      </c>
      <c r="CE23" s="291" t="str">
        <f t="shared" si="34"/>
        <v/>
      </c>
      <c r="CF23" s="291" t="str">
        <f t="shared" si="35"/>
        <v/>
      </c>
      <c r="CG23" s="291" t="str">
        <f t="shared" si="36"/>
        <v>7-3</v>
      </c>
      <c r="CH23" s="291" t="str">
        <f t="shared" si="37"/>
        <v/>
      </c>
      <c r="CI23" s="291" t="str">
        <f t="shared" si="38"/>
        <v/>
      </c>
      <c r="CJ23" s="291" t="str">
        <f t="shared" si="39"/>
        <v>8-3</v>
      </c>
      <c r="CK23" s="291" t="str">
        <f t="shared" si="40"/>
        <v>8-4</v>
      </c>
      <c r="CL23" s="291" t="str">
        <f t="shared" si="41"/>
        <v/>
      </c>
      <c r="CM23" s="291" t="str">
        <f t="shared" si="42"/>
        <v>9-1-3</v>
      </c>
      <c r="CN23" s="291" t="str">
        <f>IF(AND(I23&gt;=2, I23&lt;=4, N23=""), "",
IF(AND(N23&lt;&gt;"",IFERROR(MATCH(VALUE(N23),'主要用途（大分類）'!$A$5:$A$38,0),0)=0),"9-1-4",""))</f>
        <v/>
      </c>
      <c r="CO23" s="291" t="str">
        <f t="shared" si="43"/>
        <v/>
      </c>
      <c r="CP23" s="291" t="str">
        <f t="shared" si="44"/>
        <v>9-2-2</v>
      </c>
      <c r="CQ23" s="291" t="str">
        <f>IF(AND(I23&gt;=2, I23&lt;=4, O23=""), "",
IF(OR(AND(O23&lt;&gt;"",IFERROR(MATCH(VALUE(O23),建築物の用途区分!$C$5:$C$76,0),0)=0),AND(AI23&lt;&gt;"",IFERROR(MATCH(VALUE(AI23),建築物の用途区分!$C$5:$C$76,0),0)=0),AND(AK23&lt;&gt;"",IFERROR(MATCH(VALUE(AK23),建築物の用途区分!$C$5:$C$76,0),0)=0),AND(AM23&lt;&gt;"",IFERROR(MATCH(VALUE(AM23),建築物の用途区分!$C$5:$C$76,0),0)=0)),"9-2-3",""))</f>
        <v/>
      </c>
      <c r="CR23" s="291" t="str">
        <f>IF(AND(I23&gt;=2, I23&lt;=4, O23=""), "",IF(M23=1,IF(VLOOKUP(VALUE(O23),'用途の分類（用途区分）対応表'!$B$7:$S$78,IF(VALUE(N23)=1,2,IF(VALUE(N23)=2,3,IF(AND(N23&gt;=10,N23&lt;=24),N23-6,N23-26))),FALSE)="×","9-2-4",""),""))</f>
        <v/>
      </c>
      <c r="CS23" s="291" t="str">
        <f t="shared" si="45"/>
        <v/>
      </c>
      <c r="CT23" s="291" t="str">
        <f t="shared" si="46"/>
        <v/>
      </c>
      <c r="CU23" s="291" t="str">
        <f t="shared" si="47"/>
        <v/>
      </c>
      <c r="CV23" s="291" t="str">
        <f t="shared" si="48"/>
        <v/>
      </c>
      <c r="CW23" s="291" t="str">
        <f t="shared" si="49"/>
        <v/>
      </c>
      <c r="CX23" s="291" t="str">
        <f t="shared" si="50"/>
        <v/>
      </c>
      <c r="CY23" s="291" t="str">
        <f t="shared" si="51"/>
        <v/>
      </c>
      <c r="CZ23" s="291" t="str">
        <f t="shared" si="52"/>
        <v>11-3</v>
      </c>
      <c r="DA23" s="291" t="str">
        <f t="shared" si="53"/>
        <v/>
      </c>
      <c r="DB23" s="291" t="str">
        <f t="shared" si="54"/>
        <v/>
      </c>
      <c r="DC23" s="291" t="str">
        <f t="shared" si="55"/>
        <v/>
      </c>
      <c r="DD23" s="291" t="str">
        <f t="shared" si="56"/>
        <v>12-3</v>
      </c>
      <c r="DE23" s="291" t="str">
        <f t="shared" si="57"/>
        <v/>
      </c>
      <c r="DF23" s="291" t="str">
        <f t="shared" si="58"/>
        <v/>
      </c>
      <c r="DG23" s="291" t="str">
        <f t="shared" si="59"/>
        <v/>
      </c>
      <c r="DH23" s="291" t="str">
        <f t="shared" si="60"/>
        <v>13-3</v>
      </c>
      <c r="DI23" s="291" t="str">
        <f t="shared" si="61"/>
        <v/>
      </c>
      <c r="DJ23" s="291" t="str">
        <f t="shared" si="62"/>
        <v/>
      </c>
      <c r="DK23" s="291" t="str">
        <f t="shared" si="63"/>
        <v>13-8</v>
      </c>
      <c r="DL23" s="291" t="str">
        <f t="shared" si="64"/>
        <v/>
      </c>
      <c r="DM23" s="291" t="str">
        <f t="shared" si="65"/>
        <v/>
      </c>
      <c r="DN23" s="291" t="str">
        <f t="shared" si="66"/>
        <v/>
      </c>
      <c r="DO23" s="291" t="str">
        <f t="shared" si="67"/>
        <v>14-2</v>
      </c>
      <c r="DP23" s="291" t="str">
        <f t="shared" si="68"/>
        <v/>
      </c>
      <c r="DQ23" s="291" t="str">
        <f t="shared" si="69"/>
        <v/>
      </c>
      <c r="DR23" s="291" t="str">
        <f t="shared" si="70"/>
        <v/>
      </c>
      <c r="DS23" s="291" t="str">
        <f t="shared" si="71"/>
        <v/>
      </c>
      <c r="DT23" s="291" t="str">
        <f t="shared" si="72"/>
        <v/>
      </c>
      <c r="DU23" s="291" t="str">
        <f t="shared" si="73"/>
        <v/>
      </c>
      <c r="DV23" s="291" t="str">
        <f t="shared" si="74"/>
        <v/>
      </c>
      <c r="DW23" s="291" t="str">
        <f t="shared" si="75"/>
        <v/>
      </c>
      <c r="DX23" s="291" t="str">
        <f t="shared" si="76"/>
        <v/>
      </c>
      <c r="DY23" s="291" t="str">
        <f t="shared" si="77"/>
        <v/>
      </c>
      <c r="DZ23" s="291" t="str">
        <f t="shared" si="78"/>
        <v/>
      </c>
      <c r="EA23" s="291" t="str">
        <f t="shared" si="79"/>
        <v/>
      </c>
      <c r="EB23" s="291" t="str">
        <f t="shared" si="80"/>
        <v/>
      </c>
      <c r="EC23" s="291" t="str">
        <f t="shared" si="81"/>
        <v/>
      </c>
      <c r="ED23" s="291" t="str">
        <f t="shared" si="82"/>
        <v/>
      </c>
      <c r="EE23" s="291" t="str">
        <f t="shared" si="83"/>
        <v/>
      </c>
      <c r="EF23" s="291" t="str">
        <f t="shared" si="84"/>
        <v/>
      </c>
      <c r="EG23" s="291" t="str">
        <f t="shared" si="85"/>
        <v/>
      </c>
      <c r="EH23" s="291" t="str">
        <f t="shared" si="86"/>
        <v/>
      </c>
      <c r="EI23" s="291" t="str">
        <f t="shared" si="87"/>
        <v/>
      </c>
      <c r="EJ23" s="291" t="str">
        <f t="shared" si="88"/>
        <v/>
      </c>
      <c r="EK23" s="291" t="str">
        <f t="shared" si="89"/>
        <v/>
      </c>
      <c r="EL23" s="291" t="str">
        <f t="shared" si="90"/>
        <v/>
      </c>
      <c r="EM23" s="291" t="str">
        <f t="shared" si="91"/>
        <v/>
      </c>
      <c r="EN23" s="291" t="str">
        <f t="shared" si="92"/>
        <v/>
      </c>
      <c r="EO23" s="291" t="str">
        <f t="shared" si="93"/>
        <v/>
      </c>
      <c r="EP23" s="291" t="str">
        <f t="shared" si="94"/>
        <v/>
      </c>
      <c r="EQ23" s="291" t="str">
        <f t="shared" si="95"/>
        <v/>
      </c>
      <c r="ER23" s="291" t="str">
        <f t="shared" si="96"/>
        <v/>
      </c>
      <c r="ES23" s="291" t="str">
        <f t="shared" si="97"/>
        <v/>
      </c>
      <c r="ET23" s="291" t="str">
        <f t="shared" si="98"/>
        <v/>
      </c>
      <c r="EU23" s="291" t="str">
        <f t="shared" si="99"/>
        <v/>
      </c>
      <c r="EV23" s="291" t="str">
        <f t="shared" si="100"/>
        <v/>
      </c>
      <c r="EW23" s="291" t="str">
        <f t="shared" si="101"/>
        <v/>
      </c>
      <c r="EX23" s="291" t="str">
        <f t="shared" si="102"/>
        <v/>
      </c>
      <c r="EY23" s="291" t="str">
        <f t="shared" si="103"/>
        <v/>
      </c>
      <c r="EZ23" s="291" t="str">
        <f t="shared" si="104"/>
        <v/>
      </c>
      <c r="FA23" s="291" t="str">
        <f t="shared" si="105"/>
        <v/>
      </c>
      <c r="FB23" s="291" t="str">
        <f t="shared" si="106"/>
        <v/>
      </c>
      <c r="FC23" s="291" t="str">
        <f t="shared" si="107"/>
        <v/>
      </c>
      <c r="FD23" s="291" t="str">
        <f t="shared" si="108"/>
        <v/>
      </c>
      <c r="FE23" s="291" t="str">
        <f t="shared" si="109"/>
        <v/>
      </c>
      <c r="FF23" s="291" t="str">
        <f t="shared" si="110"/>
        <v/>
      </c>
      <c r="FG23" s="291" t="str">
        <f t="shared" si="111"/>
        <v/>
      </c>
      <c r="FH23" s="291" t="str">
        <f t="shared" si="112"/>
        <v/>
      </c>
      <c r="FI23" s="291" t="str">
        <f t="shared" si="113"/>
        <v/>
      </c>
      <c r="FJ23" s="291" t="str">
        <f t="shared" ca="1" si="114"/>
        <v/>
      </c>
      <c r="FK23" s="291" t="str">
        <f t="shared" ca="1" si="115"/>
        <v/>
      </c>
      <c r="FL23" s="291" t="str">
        <f t="shared" si="116"/>
        <v/>
      </c>
      <c r="FM23" s="291" t="str">
        <f t="shared" si="117"/>
        <v/>
      </c>
      <c r="FN23" s="291" t="str">
        <f t="shared" si="118"/>
        <v/>
      </c>
      <c r="FO23" s="291" t="str">
        <f t="shared" si="119"/>
        <v/>
      </c>
      <c r="FP23" s="291" t="str">
        <f t="shared" si="120"/>
        <v/>
      </c>
      <c r="FQ23" s="291" t="str">
        <f t="shared" si="121"/>
        <v/>
      </c>
      <c r="FR23" s="291" t="str">
        <f t="shared" si="122"/>
        <v/>
      </c>
      <c r="FS23" s="291" t="str">
        <f t="shared" si="123"/>
        <v/>
      </c>
      <c r="FT23" s="291" t="str">
        <f t="shared" si="124"/>
        <v/>
      </c>
      <c r="FU23" s="291" t="str">
        <f t="shared" si="125"/>
        <v/>
      </c>
      <c r="FV23" s="291" t="str">
        <f t="shared" si="126"/>
        <v/>
      </c>
      <c r="FW23" s="291" t="str">
        <f t="shared" si="127"/>
        <v/>
      </c>
      <c r="FX23" s="291" t="str">
        <f t="shared" si="128"/>
        <v/>
      </c>
      <c r="FY23" s="291" t="str">
        <f t="shared" ca="1" si="129"/>
        <v/>
      </c>
      <c r="FZ23" s="291" t="str">
        <f ca="1">IF(AND(I23="",X23="",AC23=""),"",
IF(COUNTIF(エラー22シート!$G$4:$G$53, OFFSET(J23,IF(I23="",0,-I23+1),0)*100+OFFSET(Y23,IF(I23="",0,-I23+1),0)*10+AC23)&gt;0,"22-4",""))</f>
        <v/>
      </c>
      <c r="GA23" s="291" t="str">
        <f t="shared" ca="1" si="130"/>
        <v/>
      </c>
      <c r="GB23" s="291" t="str">
        <f t="shared" ca="1" si="131"/>
        <v/>
      </c>
      <c r="GC23" s="291" t="str">
        <f t="shared" ca="1" si="132"/>
        <v/>
      </c>
      <c r="GD23" s="291" t="str">
        <f t="shared" ca="1" si="133"/>
        <v/>
      </c>
      <c r="GE23" s="291" t="str">
        <f t="shared" ca="1" si="134"/>
        <v/>
      </c>
      <c r="GF23" s="291" t="str">
        <f t="shared" ca="1" si="135"/>
        <v/>
      </c>
      <c r="GG23" s="291" t="str">
        <f t="shared" ca="1" si="136"/>
        <v/>
      </c>
      <c r="GH23" s="291" t="str">
        <f t="shared" ca="1" si="137"/>
        <v/>
      </c>
      <c r="GI23" s="291" t="str">
        <f t="shared" ca="1" si="138"/>
        <v/>
      </c>
      <c r="GJ23" s="291" t="str">
        <f t="shared" ca="1" si="139"/>
        <v/>
      </c>
      <c r="GK23" s="291" t="str">
        <f t="shared" ca="1" si="140"/>
        <v/>
      </c>
      <c r="GL23" s="291" t="str">
        <f t="shared" si="141"/>
        <v/>
      </c>
      <c r="GM23" s="291" t="str">
        <f t="shared" ca="1" si="142"/>
        <v/>
      </c>
      <c r="GN23" s="291" t="str">
        <f t="shared" ca="1" si="143"/>
        <v/>
      </c>
      <c r="GO23" s="291" t="str">
        <f t="shared" ca="1" si="144"/>
        <v/>
      </c>
      <c r="GP23" s="291" t="str">
        <f t="shared" ca="1" si="145"/>
        <v/>
      </c>
      <c r="GQ23" s="291" t="str">
        <f t="shared" ca="1" si="146"/>
        <v/>
      </c>
      <c r="GR23" s="291" t="str">
        <f t="shared" ca="1" si="147"/>
        <v/>
      </c>
      <c r="GS23" s="291" t="str">
        <f t="shared" ca="1" si="148"/>
        <v/>
      </c>
      <c r="GT23" s="291" t="str">
        <f t="shared" ca="1" si="149"/>
        <v/>
      </c>
      <c r="GU23" s="291" t="str">
        <f t="shared" ca="1" si="150"/>
        <v/>
      </c>
      <c r="GV23" s="291" t="str">
        <f t="shared" ca="1" si="151"/>
        <v/>
      </c>
      <c r="GW23" s="291" t="str">
        <f t="shared" ca="1" si="152"/>
        <v/>
      </c>
      <c r="GX23" s="291" t="str">
        <f t="shared" ca="1" si="153"/>
        <v/>
      </c>
      <c r="GY23" s="291" t="str">
        <f t="shared" ca="1" si="154"/>
        <v/>
      </c>
      <c r="GZ23" s="291" t="str">
        <f t="shared" ca="1" si="155"/>
        <v/>
      </c>
      <c r="HA23" s="291" t="str">
        <f t="shared" si="156"/>
        <v/>
      </c>
      <c r="HB23" s="291" t="str">
        <f t="shared" si="157"/>
        <v/>
      </c>
      <c r="HC23" s="291" t="str">
        <f t="shared" si="158"/>
        <v/>
      </c>
      <c r="HD23" s="291" t="str">
        <f t="shared" si="159"/>
        <v/>
      </c>
      <c r="HE23" s="291" t="str">
        <f t="shared" si="160"/>
        <v/>
      </c>
      <c r="HF23" s="291" t="str">
        <f t="shared" si="161"/>
        <v/>
      </c>
      <c r="HG23" s="291" t="str">
        <f t="shared" si="162"/>
        <v/>
      </c>
      <c r="HH23" s="291" t="str">
        <f t="shared" si="163"/>
        <v/>
      </c>
      <c r="HI23" s="291" t="str">
        <f t="shared" si="164"/>
        <v/>
      </c>
      <c r="HJ23" s="291" t="str">
        <f t="shared" si="165"/>
        <v/>
      </c>
      <c r="HK23" s="291" t="str">
        <f t="shared" si="166"/>
        <v/>
      </c>
      <c r="HL23" s="291" t="str">
        <f t="shared" si="167"/>
        <v/>
      </c>
      <c r="HM23" s="291" t="str">
        <f t="shared" si="168"/>
        <v>41-1</v>
      </c>
      <c r="HN23" s="291" t="str">
        <f t="shared" si="169"/>
        <v>35-1</v>
      </c>
    </row>
    <row r="24" spans="1:222">
      <c r="A24" s="332">
        <v>20</v>
      </c>
      <c r="B24" s="332">
        <f>COUNTIF('中間シート (2)'!M:M,行政集計シート※記入不要です!A24)</f>
        <v>0</v>
      </c>
      <c r="C24" s="188" t="str">
        <f t="shared" si="177"/>
        <v/>
      </c>
      <c r="D24" s="188" t="str">
        <f t="shared" si="178"/>
        <v/>
      </c>
      <c r="E24" s="188"/>
      <c r="F24" s="188" t="str">
        <f t="shared" si="179"/>
        <v/>
      </c>
      <c r="G24" s="189"/>
      <c r="H24" s="186" t="str">
        <f>IFERROR(VLOOKUP($A24,'中間シート (2)'!$M$6:$AR$65,H$1,FALSE),"")</f>
        <v/>
      </c>
      <c r="I24" s="186" t="str">
        <f>IFERROR(VLOOKUP($A24,'中間シート (2)'!$M$6:$AR$65,I$1,FALSE),"")</f>
        <v/>
      </c>
      <c r="J24" s="186" t="str">
        <f>IFERROR(VLOOKUP($A24,'中間シート (2)'!$M$6:$AR$65,J$1,FALSE),"")</f>
        <v/>
      </c>
      <c r="K24" s="186" t="str">
        <f>IFERROR(VLOOKUP($A24,'中間シート (2)'!$M$6:$AR$65,K$1,FALSE),"")</f>
        <v/>
      </c>
      <c r="L24" s="186" t="str">
        <f>IFERROR(VLOOKUP($A24,'中間シート (2)'!$M$6:$AR$65,L$1,FALSE),"")</f>
        <v/>
      </c>
      <c r="M24" s="186" t="str">
        <f>IFERROR(VLOOKUP($A24,'中間シート (2)'!$M$6:$AR$65,M$1,FALSE),"")</f>
        <v/>
      </c>
      <c r="N24" s="186" t="str">
        <f>IFERROR(VLOOKUP($A24,'中間シート (2)'!$M$6:$AR$65,N$1,FALSE),"")</f>
        <v/>
      </c>
      <c r="O24" s="186" t="str">
        <f>IFERROR(VLOOKUP($A24,'中間シート (2)'!$M$6:$AR$65,O$1,FALSE),"")</f>
        <v/>
      </c>
      <c r="P24" s="186" t="str">
        <f>IFERROR(VLOOKUP($A24,'中間シート (2)'!$M$6:$AR$65,P$1,FALSE),"")</f>
        <v/>
      </c>
      <c r="Q24" s="186" t="str">
        <f>IFERROR(VLOOKUP($A24,'中間シート (2)'!$M$6:$AR$65,Q$1,FALSE),"")</f>
        <v/>
      </c>
      <c r="R24" s="186" t="str">
        <f>IFERROR(VLOOKUP($A24,'中間シート (2)'!$M$6:$AR$65,R$1,FALSE),"")</f>
        <v/>
      </c>
      <c r="S24" s="186" t="str">
        <f>IFERROR(VLOOKUP($A24,'中間シート (2)'!$M$6:$AR$65,S$1,FALSE),"")</f>
        <v/>
      </c>
      <c r="T24" s="186" t="str">
        <f>IFERROR(VLOOKUP($A24,'中間シート (2)'!$M$6:$AR$65,T$1,FALSE),"")</f>
        <v/>
      </c>
      <c r="U24" s="186" t="str">
        <f>IFERROR(VLOOKUP($A24,'中間シート (2)'!$M$6:$AR$65,U$1,FALSE),"")</f>
        <v/>
      </c>
      <c r="V24" s="186" t="str">
        <f>IFERROR(VLOOKUP($A24,'中間シート (2)'!$M$6:$AR$65,V$1,FALSE),"")</f>
        <v/>
      </c>
      <c r="W24" s="186"/>
      <c r="X24" s="186" t="str">
        <f>IFERROR(VLOOKUP($A24,'中間シート (2)'!$M$6:$AR$65,X$1,FALSE),"")</f>
        <v/>
      </c>
      <c r="Y24" s="186" t="str">
        <f>IFERROR(VLOOKUP($A24,'中間シート (2)'!$M$6:$AR$65,Y$1,FALSE),"")</f>
        <v/>
      </c>
      <c r="Z24" s="186" t="str">
        <f>IFERROR(VLOOKUP($A24,'中間シート (2)'!$M$6:$AR$65,Z$1,FALSE),"")</f>
        <v/>
      </c>
      <c r="AA24" s="186" t="str">
        <f>IFERROR(VLOOKUP($A24,'中間シート (2)'!$M$6:$AR$65,AA$1,FALSE),"")</f>
        <v/>
      </c>
      <c r="AB24" s="186" t="str">
        <f>IFERROR(VLOOKUP($A24,'中間シート (2)'!$M$6:$AR$65,AB$1,FALSE),"")</f>
        <v/>
      </c>
      <c r="AC24" s="186" t="str">
        <f>IFERROR(VLOOKUP($A24,'中間シート (2)'!$M$6:$AR$65,AC$1,FALSE),"")</f>
        <v/>
      </c>
      <c r="AD24" s="186" t="str">
        <f>IFERROR(VLOOKUP($A24,'中間シート (2)'!$M$6:$AR$65,AD$1,FALSE),"")</f>
        <v/>
      </c>
      <c r="AE24" s="186" t="str">
        <f>IFERROR(VLOOKUP($A24,'中間シート (2)'!$M$6:$AR$65,AE$1,FALSE),"")</f>
        <v/>
      </c>
      <c r="AF24" s="186"/>
      <c r="AG24" s="186"/>
      <c r="AH24" s="186"/>
      <c r="AI24" s="194" t="str">
        <f>IFERROR(VLOOKUP($A24,'中間シート (2)'!$M$6:$BC$67,AI$1,FALSE),"")</f>
        <v/>
      </c>
      <c r="AJ24" s="194" t="str">
        <f>IFERROR(VLOOKUP($A24,'中間シート (2)'!$M$6:$BC$67,AJ$1,FALSE),"")</f>
        <v/>
      </c>
      <c r="AK24" s="194" t="str">
        <f>IFERROR(VLOOKUP($A24,'中間シート (2)'!$M$6:$BC$67,AK$1,FALSE),"")</f>
        <v/>
      </c>
      <c r="AL24" s="194" t="str">
        <f>IFERROR(VLOOKUP($A24,'中間シート (2)'!$M$6:$BC$67,AL$1,FALSE),"")</f>
        <v/>
      </c>
      <c r="AM24" s="194" t="str">
        <f>IFERROR(VLOOKUP($A24,'中間シート (2)'!$M$6:$BC$67,AM$1,FALSE),"")</f>
        <v/>
      </c>
      <c r="AN24" s="194" t="str">
        <f>IFERROR(VLOOKUP($A24,'中間シート (2)'!$M$6:$BC$67,AN$1,FALSE),"")</f>
        <v/>
      </c>
      <c r="AO24" s="194" t="str">
        <f>IFERROR(VLOOKUP($A24,'中間シート (2)'!$M$6:$BC$67,AO$1,FALSE),"")</f>
        <v/>
      </c>
      <c r="AP24" s="194" t="str">
        <f>IFERROR(VLOOKUP($A24,'中間シート (2)'!$M$6:$BC$67,AP$1,FALSE),"")</f>
        <v/>
      </c>
      <c r="AS24" s="187"/>
      <c r="AT24" s="187"/>
      <c r="AU24" s="187"/>
      <c r="AV24" s="290">
        <f t="shared" si="170"/>
        <v>1</v>
      </c>
      <c r="AW24" s="290">
        <f t="shared" si="171"/>
        <v>1</v>
      </c>
      <c r="AX24" s="290">
        <f t="shared" si="172"/>
        <v>1</v>
      </c>
      <c r="AY24" s="290">
        <f t="shared" si="173"/>
        <v>20</v>
      </c>
      <c r="AZ24" s="290">
        <f t="shared" si="174"/>
        <v>20</v>
      </c>
      <c r="BA24" s="290">
        <f t="shared" si="175"/>
        <v>201</v>
      </c>
      <c r="BB24" s="290">
        <f t="shared" si="8"/>
        <v>0</v>
      </c>
      <c r="BC24" s="290">
        <f t="shared" si="9"/>
        <v>0</v>
      </c>
      <c r="BD24" s="290">
        <f t="shared" si="176"/>
        <v>0</v>
      </c>
      <c r="BE24" s="290"/>
      <c r="BF24" s="290">
        <v>20</v>
      </c>
      <c r="BG24" s="290">
        <f t="shared" si="11"/>
        <v>0</v>
      </c>
      <c r="BH24" s="290">
        <f t="shared" si="12"/>
        <v>0</v>
      </c>
      <c r="BI24" s="290"/>
      <c r="BJ24" s="291" t="str">
        <f t="shared" si="13"/>
        <v>2-1</v>
      </c>
      <c r="BK24" s="291" t="str">
        <f t="shared" si="14"/>
        <v/>
      </c>
      <c r="BL24" s="291" t="str">
        <f t="shared" si="15"/>
        <v/>
      </c>
      <c r="BM24" s="291" t="str">
        <f t="shared" si="16"/>
        <v/>
      </c>
      <c r="BN24" s="291" t="str">
        <f t="shared" ca="1" si="17"/>
        <v/>
      </c>
      <c r="BO24" s="291" t="str">
        <f t="shared" ca="1" si="18"/>
        <v/>
      </c>
      <c r="BP24" s="291" t="str">
        <f t="shared" si="19"/>
        <v/>
      </c>
      <c r="BQ24" s="291" t="str">
        <f t="shared" ca="1" si="20"/>
        <v/>
      </c>
      <c r="BR24" s="291" t="str">
        <f t="shared" si="21"/>
        <v/>
      </c>
      <c r="BS24" s="291" t="str">
        <f t="shared" si="22"/>
        <v/>
      </c>
      <c r="BT24" s="291" t="str">
        <f t="shared" si="23"/>
        <v/>
      </c>
      <c r="BU24" s="291" t="str">
        <f t="shared" si="24"/>
        <v/>
      </c>
      <c r="BV24" s="291" t="str">
        <f t="shared" ca="1" si="25"/>
        <v/>
      </c>
      <c r="BW24" s="291" t="str">
        <f t="shared" si="26"/>
        <v/>
      </c>
      <c r="BX24" s="291" t="str">
        <f t="shared" ca="1" si="27"/>
        <v/>
      </c>
      <c r="BY24" s="291" t="str">
        <f t="shared" si="28"/>
        <v/>
      </c>
      <c r="BZ24" s="291" t="str">
        <f t="shared" si="29"/>
        <v/>
      </c>
      <c r="CA24" s="291" t="str">
        <f t="shared" si="30"/>
        <v>5-4</v>
      </c>
      <c r="CB24" s="291" t="str">
        <f t="shared" si="31"/>
        <v/>
      </c>
      <c r="CC24" s="291" t="str">
        <f t="shared" si="32"/>
        <v/>
      </c>
      <c r="CD24" s="291" t="str">
        <f t="shared" si="33"/>
        <v/>
      </c>
      <c r="CE24" s="291" t="str">
        <f t="shared" si="34"/>
        <v/>
      </c>
      <c r="CF24" s="291" t="str">
        <f t="shared" si="35"/>
        <v/>
      </c>
      <c r="CG24" s="291" t="str">
        <f t="shared" si="36"/>
        <v>7-3</v>
      </c>
      <c r="CH24" s="291" t="str">
        <f t="shared" si="37"/>
        <v/>
      </c>
      <c r="CI24" s="291" t="str">
        <f t="shared" si="38"/>
        <v/>
      </c>
      <c r="CJ24" s="291" t="str">
        <f t="shared" si="39"/>
        <v>8-3</v>
      </c>
      <c r="CK24" s="291" t="str">
        <f t="shared" si="40"/>
        <v>8-4</v>
      </c>
      <c r="CL24" s="291" t="str">
        <f t="shared" si="41"/>
        <v/>
      </c>
      <c r="CM24" s="291" t="str">
        <f t="shared" si="42"/>
        <v>9-1-3</v>
      </c>
      <c r="CN24" s="291" t="str">
        <f>IF(AND(I24&gt;=2, I24&lt;=4, N24=""), "",
IF(AND(N24&lt;&gt;"",IFERROR(MATCH(VALUE(N24),'主要用途（大分類）'!$A$5:$A$38,0),0)=0),"9-1-4",""))</f>
        <v/>
      </c>
      <c r="CO24" s="291" t="str">
        <f t="shared" si="43"/>
        <v/>
      </c>
      <c r="CP24" s="291" t="str">
        <f t="shared" si="44"/>
        <v>9-2-2</v>
      </c>
      <c r="CQ24" s="291" t="str">
        <f>IF(AND(I24&gt;=2, I24&lt;=4, O24=""), "",
IF(OR(AND(O24&lt;&gt;"",IFERROR(MATCH(VALUE(O24),建築物の用途区分!$C$5:$C$76,0),0)=0),AND(AI24&lt;&gt;"",IFERROR(MATCH(VALUE(AI24),建築物の用途区分!$C$5:$C$76,0),0)=0),AND(AK24&lt;&gt;"",IFERROR(MATCH(VALUE(AK24),建築物の用途区分!$C$5:$C$76,0),0)=0),AND(AM24&lt;&gt;"",IFERROR(MATCH(VALUE(AM24),建築物の用途区分!$C$5:$C$76,0),0)=0)),"9-2-3",""))</f>
        <v/>
      </c>
      <c r="CR24" s="291" t="str">
        <f>IF(AND(I24&gt;=2, I24&lt;=4, O24=""), "",IF(M24=1,IF(VLOOKUP(VALUE(O24),'用途の分類（用途区分）対応表'!$B$7:$S$78,IF(VALUE(N24)=1,2,IF(VALUE(N24)=2,3,IF(AND(N24&gt;=10,N24&lt;=24),N24-6,N24-26))),FALSE)="×","9-2-4",""),""))</f>
        <v/>
      </c>
      <c r="CS24" s="291" t="str">
        <f t="shared" si="45"/>
        <v/>
      </c>
      <c r="CT24" s="291" t="str">
        <f t="shared" si="46"/>
        <v/>
      </c>
      <c r="CU24" s="291" t="str">
        <f t="shared" si="47"/>
        <v/>
      </c>
      <c r="CV24" s="291" t="str">
        <f t="shared" si="48"/>
        <v/>
      </c>
      <c r="CW24" s="291" t="str">
        <f t="shared" si="49"/>
        <v/>
      </c>
      <c r="CX24" s="291" t="str">
        <f t="shared" si="50"/>
        <v/>
      </c>
      <c r="CY24" s="291" t="str">
        <f t="shared" si="51"/>
        <v/>
      </c>
      <c r="CZ24" s="291" t="str">
        <f t="shared" si="52"/>
        <v>11-3</v>
      </c>
      <c r="DA24" s="291" t="str">
        <f t="shared" si="53"/>
        <v/>
      </c>
      <c r="DB24" s="291" t="str">
        <f t="shared" si="54"/>
        <v/>
      </c>
      <c r="DC24" s="291" t="str">
        <f t="shared" si="55"/>
        <v/>
      </c>
      <c r="DD24" s="291" t="str">
        <f t="shared" si="56"/>
        <v>12-3</v>
      </c>
      <c r="DE24" s="291" t="str">
        <f t="shared" si="57"/>
        <v/>
      </c>
      <c r="DF24" s="291" t="str">
        <f t="shared" si="58"/>
        <v/>
      </c>
      <c r="DG24" s="291" t="str">
        <f t="shared" si="59"/>
        <v/>
      </c>
      <c r="DH24" s="291" t="str">
        <f t="shared" si="60"/>
        <v>13-3</v>
      </c>
      <c r="DI24" s="291" t="str">
        <f t="shared" si="61"/>
        <v/>
      </c>
      <c r="DJ24" s="291" t="str">
        <f t="shared" si="62"/>
        <v/>
      </c>
      <c r="DK24" s="291" t="str">
        <f t="shared" si="63"/>
        <v>13-8</v>
      </c>
      <c r="DL24" s="291" t="str">
        <f t="shared" si="64"/>
        <v/>
      </c>
      <c r="DM24" s="291" t="str">
        <f t="shared" si="65"/>
        <v/>
      </c>
      <c r="DN24" s="291" t="str">
        <f t="shared" si="66"/>
        <v/>
      </c>
      <c r="DO24" s="291" t="str">
        <f t="shared" si="67"/>
        <v>14-2</v>
      </c>
      <c r="DP24" s="291" t="str">
        <f t="shared" si="68"/>
        <v/>
      </c>
      <c r="DQ24" s="291" t="str">
        <f t="shared" si="69"/>
        <v/>
      </c>
      <c r="DR24" s="291" t="str">
        <f t="shared" si="70"/>
        <v/>
      </c>
      <c r="DS24" s="291" t="str">
        <f t="shared" si="71"/>
        <v/>
      </c>
      <c r="DT24" s="291" t="str">
        <f t="shared" si="72"/>
        <v/>
      </c>
      <c r="DU24" s="291" t="str">
        <f t="shared" si="73"/>
        <v/>
      </c>
      <c r="DV24" s="291" t="str">
        <f t="shared" si="74"/>
        <v/>
      </c>
      <c r="DW24" s="291" t="str">
        <f t="shared" si="75"/>
        <v/>
      </c>
      <c r="DX24" s="291" t="str">
        <f t="shared" si="76"/>
        <v/>
      </c>
      <c r="DY24" s="291" t="str">
        <f t="shared" si="77"/>
        <v/>
      </c>
      <c r="DZ24" s="291" t="str">
        <f t="shared" si="78"/>
        <v/>
      </c>
      <c r="EA24" s="291" t="str">
        <f t="shared" si="79"/>
        <v/>
      </c>
      <c r="EB24" s="291" t="str">
        <f t="shared" si="80"/>
        <v/>
      </c>
      <c r="EC24" s="291" t="str">
        <f t="shared" si="81"/>
        <v/>
      </c>
      <c r="ED24" s="291" t="str">
        <f t="shared" si="82"/>
        <v/>
      </c>
      <c r="EE24" s="291" t="str">
        <f t="shared" si="83"/>
        <v/>
      </c>
      <c r="EF24" s="291" t="str">
        <f t="shared" si="84"/>
        <v/>
      </c>
      <c r="EG24" s="291" t="str">
        <f t="shared" si="85"/>
        <v/>
      </c>
      <c r="EH24" s="291" t="str">
        <f t="shared" si="86"/>
        <v/>
      </c>
      <c r="EI24" s="291" t="str">
        <f t="shared" si="87"/>
        <v/>
      </c>
      <c r="EJ24" s="291" t="str">
        <f t="shared" si="88"/>
        <v/>
      </c>
      <c r="EK24" s="291" t="str">
        <f t="shared" si="89"/>
        <v/>
      </c>
      <c r="EL24" s="291" t="str">
        <f t="shared" si="90"/>
        <v/>
      </c>
      <c r="EM24" s="291" t="str">
        <f t="shared" si="91"/>
        <v/>
      </c>
      <c r="EN24" s="291" t="str">
        <f t="shared" si="92"/>
        <v/>
      </c>
      <c r="EO24" s="291" t="str">
        <f t="shared" si="93"/>
        <v/>
      </c>
      <c r="EP24" s="291" t="str">
        <f t="shared" si="94"/>
        <v/>
      </c>
      <c r="EQ24" s="291" t="str">
        <f t="shared" si="95"/>
        <v/>
      </c>
      <c r="ER24" s="291" t="str">
        <f t="shared" si="96"/>
        <v/>
      </c>
      <c r="ES24" s="291" t="str">
        <f t="shared" si="97"/>
        <v/>
      </c>
      <c r="ET24" s="291" t="str">
        <f t="shared" si="98"/>
        <v/>
      </c>
      <c r="EU24" s="291" t="str">
        <f t="shared" si="99"/>
        <v/>
      </c>
      <c r="EV24" s="291" t="str">
        <f t="shared" si="100"/>
        <v/>
      </c>
      <c r="EW24" s="291" t="str">
        <f t="shared" si="101"/>
        <v/>
      </c>
      <c r="EX24" s="291" t="str">
        <f t="shared" si="102"/>
        <v/>
      </c>
      <c r="EY24" s="291" t="str">
        <f t="shared" si="103"/>
        <v/>
      </c>
      <c r="EZ24" s="291" t="str">
        <f t="shared" si="104"/>
        <v/>
      </c>
      <c r="FA24" s="291" t="str">
        <f t="shared" si="105"/>
        <v/>
      </c>
      <c r="FB24" s="291" t="str">
        <f t="shared" si="106"/>
        <v/>
      </c>
      <c r="FC24" s="291" t="str">
        <f t="shared" si="107"/>
        <v/>
      </c>
      <c r="FD24" s="291" t="str">
        <f t="shared" si="108"/>
        <v/>
      </c>
      <c r="FE24" s="291" t="str">
        <f t="shared" si="109"/>
        <v/>
      </c>
      <c r="FF24" s="291" t="str">
        <f t="shared" si="110"/>
        <v/>
      </c>
      <c r="FG24" s="291" t="str">
        <f t="shared" si="111"/>
        <v/>
      </c>
      <c r="FH24" s="291" t="str">
        <f t="shared" si="112"/>
        <v/>
      </c>
      <c r="FI24" s="291" t="str">
        <f t="shared" si="113"/>
        <v/>
      </c>
      <c r="FJ24" s="291" t="str">
        <f t="shared" ca="1" si="114"/>
        <v/>
      </c>
      <c r="FK24" s="291" t="str">
        <f t="shared" ca="1" si="115"/>
        <v/>
      </c>
      <c r="FL24" s="291" t="str">
        <f t="shared" si="116"/>
        <v/>
      </c>
      <c r="FM24" s="291" t="str">
        <f t="shared" si="117"/>
        <v/>
      </c>
      <c r="FN24" s="291" t="str">
        <f t="shared" si="118"/>
        <v/>
      </c>
      <c r="FO24" s="291" t="str">
        <f t="shared" si="119"/>
        <v/>
      </c>
      <c r="FP24" s="291" t="str">
        <f t="shared" si="120"/>
        <v/>
      </c>
      <c r="FQ24" s="291" t="str">
        <f t="shared" si="121"/>
        <v/>
      </c>
      <c r="FR24" s="291" t="str">
        <f t="shared" si="122"/>
        <v/>
      </c>
      <c r="FS24" s="291" t="str">
        <f t="shared" si="123"/>
        <v/>
      </c>
      <c r="FT24" s="291" t="str">
        <f t="shared" si="124"/>
        <v/>
      </c>
      <c r="FU24" s="291" t="str">
        <f t="shared" si="125"/>
        <v/>
      </c>
      <c r="FV24" s="291" t="str">
        <f t="shared" si="126"/>
        <v/>
      </c>
      <c r="FW24" s="291" t="str">
        <f t="shared" si="127"/>
        <v/>
      </c>
      <c r="FX24" s="291" t="str">
        <f t="shared" si="128"/>
        <v/>
      </c>
      <c r="FY24" s="291" t="str">
        <f t="shared" ca="1" si="129"/>
        <v/>
      </c>
      <c r="FZ24" s="291" t="str">
        <f ca="1">IF(AND(I24="",X24="",AC24=""),"",
IF(COUNTIF(エラー22シート!$G$4:$G$53, OFFSET(J24,IF(I24="",0,-I24+1),0)*100+OFFSET(Y24,IF(I24="",0,-I24+1),0)*10+AC24)&gt;0,"22-4",""))</f>
        <v/>
      </c>
      <c r="GA24" s="291" t="str">
        <f t="shared" ca="1" si="130"/>
        <v/>
      </c>
      <c r="GB24" s="291" t="str">
        <f t="shared" ca="1" si="131"/>
        <v/>
      </c>
      <c r="GC24" s="291" t="str">
        <f t="shared" ca="1" si="132"/>
        <v/>
      </c>
      <c r="GD24" s="291" t="str">
        <f t="shared" ca="1" si="133"/>
        <v/>
      </c>
      <c r="GE24" s="291" t="str">
        <f t="shared" ca="1" si="134"/>
        <v/>
      </c>
      <c r="GF24" s="291" t="str">
        <f t="shared" ca="1" si="135"/>
        <v/>
      </c>
      <c r="GG24" s="291" t="str">
        <f t="shared" ca="1" si="136"/>
        <v/>
      </c>
      <c r="GH24" s="291" t="str">
        <f t="shared" ca="1" si="137"/>
        <v/>
      </c>
      <c r="GI24" s="291" t="str">
        <f t="shared" ca="1" si="138"/>
        <v/>
      </c>
      <c r="GJ24" s="291" t="str">
        <f t="shared" ca="1" si="139"/>
        <v/>
      </c>
      <c r="GK24" s="291" t="str">
        <f t="shared" ca="1" si="140"/>
        <v/>
      </c>
      <c r="GL24" s="291" t="str">
        <f t="shared" si="141"/>
        <v/>
      </c>
      <c r="GM24" s="291" t="str">
        <f t="shared" ca="1" si="142"/>
        <v/>
      </c>
      <c r="GN24" s="291" t="str">
        <f t="shared" ca="1" si="143"/>
        <v/>
      </c>
      <c r="GO24" s="291" t="str">
        <f t="shared" ca="1" si="144"/>
        <v/>
      </c>
      <c r="GP24" s="291" t="str">
        <f t="shared" ca="1" si="145"/>
        <v/>
      </c>
      <c r="GQ24" s="291" t="str">
        <f t="shared" ca="1" si="146"/>
        <v/>
      </c>
      <c r="GR24" s="291" t="str">
        <f t="shared" ca="1" si="147"/>
        <v/>
      </c>
      <c r="GS24" s="291" t="str">
        <f t="shared" ca="1" si="148"/>
        <v/>
      </c>
      <c r="GT24" s="291" t="str">
        <f t="shared" ca="1" si="149"/>
        <v/>
      </c>
      <c r="GU24" s="291" t="str">
        <f t="shared" ca="1" si="150"/>
        <v/>
      </c>
      <c r="GV24" s="291" t="str">
        <f t="shared" ca="1" si="151"/>
        <v/>
      </c>
      <c r="GW24" s="291" t="str">
        <f t="shared" ca="1" si="152"/>
        <v/>
      </c>
      <c r="GX24" s="291" t="str">
        <f t="shared" ca="1" si="153"/>
        <v/>
      </c>
      <c r="GY24" s="291" t="str">
        <f t="shared" ca="1" si="154"/>
        <v/>
      </c>
      <c r="GZ24" s="291" t="str">
        <f t="shared" ca="1" si="155"/>
        <v/>
      </c>
      <c r="HA24" s="291" t="str">
        <f t="shared" si="156"/>
        <v/>
      </c>
      <c r="HB24" s="291" t="str">
        <f t="shared" si="157"/>
        <v/>
      </c>
      <c r="HC24" s="291" t="str">
        <f t="shared" si="158"/>
        <v/>
      </c>
      <c r="HD24" s="291" t="str">
        <f t="shared" si="159"/>
        <v/>
      </c>
      <c r="HE24" s="291" t="str">
        <f t="shared" si="160"/>
        <v/>
      </c>
      <c r="HF24" s="291" t="str">
        <f t="shared" si="161"/>
        <v/>
      </c>
      <c r="HG24" s="291" t="str">
        <f t="shared" si="162"/>
        <v/>
      </c>
      <c r="HH24" s="291" t="str">
        <f t="shared" si="163"/>
        <v/>
      </c>
      <c r="HI24" s="291" t="str">
        <f t="shared" si="164"/>
        <v/>
      </c>
      <c r="HJ24" s="291" t="str">
        <f t="shared" si="165"/>
        <v/>
      </c>
      <c r="HK24" s="291" t="str">
        <f t="shared" si="166"/>
        <v/>
      </c>
      <c r="HL24" s="291" t="str">
        <f t="shared" si="167"/>
        <v/>
      </c>
      <c r="HM24" s="291" t="str">
        <f t="shared" si="168"/>
        <v>41-1</v>
      </c>
      <c r="HN24" s="291" t="str">
        <f t="shared" si="169"/>
        <v>35-1</v>
      </c>
    </row>
    <row r="25" spans="1:222">
      <c r="A25" s="332">
        <v>21</v>
      </c>
      <c r="B25" s="332">
        <f>COUNTIF('中間シート (2)'!M:M,行政集計シート※記入不要です!A25)</f>
        <v>0</v>
      </c>
      <c r="C25" s="188" t="str">
        <f t="shared" si="177"/>
        <v/>
      </c>
      <c r="D25" s="188" t="str">
        <f t="shared" si="178"/>
        <v/>
      </c>
      <c r="E25" s="188"/>
      <c r="F25" s="188" t="str">
        <f t="shared" si="179"/>
        <v/>
      </c>
      <c r="G25" s="189"/>
      <c r="H25" s="186" t="str">
        <f>IFERROR(VLOOKUP($A25,'中間シート (2)'!$M$6:$AR$65,H$1,FALSE),"")</f>
        <v/>
      </c>
      <c r="I25" s="186" t="str">
        <f>IFERROR(VLOOKUP($A25,'中間シート (2)'!$M$6:$AR$65,I$1,FALSE),"")</f>
        <v/>
      </c>
      <c r="J25" s="186" t="str">
        <f>IFERROR(VLOOKUP($A25,'中間シート (2)'!$M$6:$AR$65,J$1,FALSE),"")</f>
        <v/>
      </c>
      <c r="K25" s="186" t="str">
        <f>IFERROR(VLOOKUP($A25,'中間シート (2)'!$M$6:$AR$65,K$1,FALSE),"")</f>
        <v/>
      </c>
      <c r="L25" s="186" t="str">
        <f>IFERROR(VLOOKUP($A25,'中間シート (2)'!$M$6:$AR$65,L$1,FALSE),"")</f>
        <v/>
      </c>
      <c r="M25" s="186" t="str">
        <f>IFERROR(VLOOKUP($A25,'中間シート (2)'!$M$6:$AR$65,M$1,FALSE),"")</f>
        <v/>
      </c>
      <c r="N25" s="186" t="str">
        <f>IFERROR(VLOOKUP($A25,'中間シート (2)'!$M$6:$AR$65,N$1,FALSE),"")</f>
        <v/>
      </c>
      <c r="O25" s="186" t="str">
        <f>IFERROR(VLOOKUP($A25,'中間シート (2)'!$M$6:$AR$65,O$1,FALSE),"")</f>
        <v/>
      </c>
      <c r="P25" s="186" t="str">
        <f>IFERROR(VLOOKUP($A25,'中間シート (2)'!$M$6:$AR$65,P$1,FALSE),"")</f>
        <v/>
      </c>
      <c r="Q25" s="186" t="str">
        <f>IFERROR(VLOOKUP($A25,'中間シート (2)'!$M$6:$AR$65,Q$1,FALSE),"")</f>
        <v/>
      </c>
      <c r="R25" s="186" t="str">
        <f>IFERROR(VLOOKUP($A25,'中間シート (2)'!$M$6:$AR$65,R$1,FALSE),"")</f>
        <v/>
      </c>
      <c r="S25" s="186" t="str">
        <f>IFERROR(VLOOKUP($A25,'中間シート (2)'!$M$6:$AR$65,S$1,FALSE),"")</f>
        <v/>
      </c>
      <c r="T25" s="186" t="str">
        <f>IFERROR(VLOOKUP($A25,'中間シート (2)'!$M$6:$AR$65,T$1,FALSE),"")</f>
        <v/>
      </c>
      <c r="U25" s="186" t="str">
        <f>IFERROR(VLOOKUP($A25,'中間シート (2)'!$M$6:$AR$65,U$1,FALSE),"")</f>
        <v/>
      </c>
      <c r="V25" s="186" t="str">
        <f>IFERROR(VLOOKUP($A25,'中間シート (2)'!$M$6:$AR$65,V$1,FALSE),"")</f>
        <v/>
      </c>
      <c r="W25" s="186"/>
      <c r="X25" s="186" t="str">
        <f>IFERROR(VLOOKUP($A25,'中間シート (2)'!$M$6:$AR$65,X$1,FALSE),"")</f>
        <v/>
      </c>
      <c r="Y25" s="186" t="str">
        <f>IFERROR(VLOOKUP($A25,'中間シート (2)'!$M$6:$AR$65,Y$1,FALSE),"")</f>
        <v/>
      </c>
      <c r="Z25" s="186" t="str">
        <f>IFERROR(VLOOKUP($A25,'中間シート (2)'!$M$6:$AR$65,Z$1,FALSE),"")</f>
        <v/>
      </c>
      <c r="AA25" s="186" t="str">
        <f>IFERROR(VLOOKUP($A25,'中間シート (2)'!$M$6:$AR$65,AA$1,FALSE),"")</f>
        <v/>
      </c>
      <c r="AB25" s="186" t="str">
        <f>IFERROR(VLOOKUP($A25,'中間シート (2)'!$M$6:$AR$65,AB$1,FALSE),"")</f>
        <v/>
      </c>
      <c r="AC25" s="186" t="str">
        <f>IFERROR(VLOOKUP($A25,'中間シート (2)'!$M$6:$AR$65,AC$1,FALSE),"")</f>
        <v/>
      </c>
      <c r="AD25" s="186" t="str">
        <f>IFERROR(VLOOKUP($A25,'中間シート (2)'!$M$6:$AR$65,AD$1,FALSE),"")</f>
        <v/>
      </c>
      <c r="AE25" s="186" t="str">
        <f>IFERROR(VLOOKUP($A25,'中間シート (2)'!$M$6:$AR$65,AE$1,FALSE),"")</f>
        <v/>
      </c>
      <c r="AF25" s="186"/>
      <c r="AG25" s="186"/>
      <c r="AH25" s="186"/>
      <c r="AI25" s="194" t="str">
        <f>IFERROR(VLOOKUP($A25,'中間シート (2)'!$M$6:$BC$67,AI$1,FALSE),"")</f>
        <v/>
      </c>
      <c r="AJ25" s="194" t="str">
        <f>IFERROR(VLOOKUP($A25,'中間シート (2)'!$M$6:$BC$67,AJ$1,FALSE),"")</f>
        <v/>
      </c>
      <c r="AK25" s="194" t="str">
        <f>IFERROR(VLOOKUP($A25,'中間シート (2)'!$M$6:$BC$67,AK$1,FALSE),"")</f>
        <v/>
      </c>
      <c r="AL25" s="194" t="str">
        <f>IFERROR(VLOOKUP($A25,'中間シート (2)'!$M$6:$BC$67,AL$1,FALSE),"")</f>
        <v/>
      </c>
      <c r="AM25" s="194" t="str">
        <f>IFERROR(VLOOKUP($A25,'中間シート (2)'!$M$6:$BC$67,AM$1,FALSE),"")</f>
        <v/>
      </c>
      <c r="AN25" s="194" t="str">
        <f>IFERROR(VLOOKUP($A25,'中間シート (2)'!$M$6:$BC$67,AN$1,FALSE),"")</f>
        <v/>
      </c>
      <c r="AO25" s="194" t="str">
        <f>IFERROR(VLOOKUP($A25,'中間シート (2)'!$M$6:$BC$67,AO$1,FALSE),"")</f>
        <v/>
      </c>
      <c r="AP25" s="194" t="str">
        <f>IFERROR(VLOOKUP($A25,'中間シート (2)'!$M$6:$BC$67,AP$1,FALSE),"")</f>
        <v/>
      </c>
      <c r="AS25" s="187"/>
      <c r="AT25" s="187"/>
      <c r="AU25" s="187"/>
      <c r="AV25" s="290">
        <f t="shared" si="170"/>
        <v>1</v>
      </c>
      <c r="AW25" s="290">
        <f t="shared" si="171"/>
        <v>1</v>
      </c>
      <c r="AX25" s="290">
        <f t="shared" si="172"/>
        <v>1</v>
      </c>
      <c r="AY25" s="290">
        <f t="shared" si="173"/>
        <v>21</v>
      </c>
      <c r="AZ25" s="290">
        <f t="shared" si="174"/>
        <v>21</v>
      </c>
      <c r="BA25" s="290">
        <f t="shared" si="175"/>
        <v>211</v>
      </c>
      <c r="BB25" s="290">
        <f t="shared" si="8"/>
        <v>0</v>
      </c>
      <c r="BC25" s="290">
        <f t="shared" si="9"/>
        <v>0</v>
      </c>
      <c r="BD25" s="290">
        <f t="shared" si="176"/>
        <v>0</v>
      </c>
      <c r="BE25" s="290"/>
      <c r="BF25" s="290">
        <v>21</v>
      </c>
      <c r="BG25" s="290">
        <f t="shared" si="11"/>
        <v>0</v>
      </c>
      <c r="BH25" s="290">
        <f t="shared" si="12"/>
        <v>0</v>
      </c>
      <c r="BI25" s="290"/>
      <c r="BJ25" s="291" t="str">
        <f t="shared" si="13"/>
        <v>2-1</v>
      </c>
      <c r="BK25" s="291" t="str">
        <f t="shared" si="14"/>
        <v/>
      </c>
      <c r="BL25" s="291" t="str">
        <f t="shared" si="15"/>
        <v/>
      </c>
      <c r="BM25" s="291" t="str">
        <f t="shared" si="16"/>
        <v/>
      </c>
      <c r="BN25" s="291" t="str">
        <f t="shared" ca="1" si="17"/>
        <v/>
      </c>
      <c r="BO25" s="291" t="str">
        <f t="shared" ca="1" si="18"/>
        <v/>
      </c>
      <c r="BP25" s="291" t="str">
        <f t="shared" si="19"/>
        <v/>
      </c>
      <c r="BQ25" s="291" t="str">
        <f t="shared" ca="1" si="20"/>
        <v/>
      </c>
      <c r="BR25" s="291" t="str">
        <f t="shared" si="21"/>
        <v/>
      </c>
      <c r="BS25" s="291" t="str">
        <f t="shared" si="22"/>
        <v/>
      </c>
      <c r="BT25" s="291" t="str">
        <f t="shared" si="23"/>
        <v/>
      </c>
      <c r="BU25" s="291" t="str">
        <f t="shared" si="24"/>
        <v/>
      </c>
      <c r="BV25" s="291" t="str">
        <f t="shared" ca="1" si="25"/>
        <v/>
      </c>
      <c r="BW25" s="291" t="str">
        <f t="shared" si="26"/>
        <v/>
      </c>
      <c r="BX25" s="291" t="str">
        <f t="shared" ca="1" si="27"/>
        <v/>
      </c>
      <c r="BY25" s="291" t="str">
        <f t="shared" si="28"/>
        <v/>
      </c>
      <c r="BZ25" s="291" t="str">
        <f t="shared" si="29"/>
        <v/>
      </c>
      <c r="CA25" s="291" t="str">
        <f t="shared" si="30"/>
        <v>5-4</v>
      </c>
      <c r="CB25" s="291" t="str">
        <f t="shared" si="31"/>
        <v/>
      </c>
      <c r="CC25" s="291" t="str">
        <f t="shared" si="32"/>
        <v/>
      </c>
      <c r="CD25" s="291" t="str">
        <f t="shared" si="33"/>
        <v/>
      </c>
      <c r="CE25" s="291" t="str">
        <f t="shared" si="34"/>
        <v/>
      </c>
      <c r="CF25" s="291" t="str">
        <f t="shared" si="35"/>
        <v/>
      </c>
      <c r="CG25" s="291" t="str">
        <f t="shared" si="36"/>
        <v>7-3</v>
      </c>
      <c r="CH25" s="291" t="str">
        <f t="shared" si="37"/>
        <v/>
      </c>
      <c r="CI25" s="291" t="str">
        <f t="shared" si="38"/>
        <v/>
      </c>
      <c r="CJ25" s="291" t="str">
        <f t="shared" si="39"/>
        <v>8-3</v>
      </c>
      <c r="CK25" s="291" t="str">
        <f t="shared" si="40"/>
        <v>8-4</v>
      </c>
      <c r="CL25" s="291" t="str">
        <f t="shared" si="41"/>
        <v/>
      </c>
      <c r="CM25" s="291" t="str">
        <f t="shared" si="42"/>
        <v>9-1-3</v>
      </c>
      <c r="CN25" s="291" t="str">
        <f>IF(AND(I25&gt;=2, I25&lt;=4, N25=""), "",
IF(AND(N25&lt;&gt;"",IFERROR(MATCH(VALUE(N25),'主要用途（大分類）'!$A$5:$A$38,0),0)=0),"9-1-4",""))</f>
        <v/>
      </c>
      <c r="CO25" s="291" t="str">
        <f t="shared" si="43"/>
        <v/>
      </c>
      <c r="CP25" s="291" t="str">
        <f t="shared" si="44"/>
        <v>9-2-2</v>
      </c>
      <c r="CQ25" s="291" t="str">
        <f>IF(AND(I25&gt;=2, I25&lt;=4, O25=""), "",
IF(OR(AND(O25&lt;&gt;"",IFERROR(MATCH(VALUE(O25),建築物の用途区分!$C$5:$C$76,0),0)=0),AND(AI25&lt;&gt;"",IFERROR(MATCH(VALUE(AI25),建築物の用途区分!$C$5:$C$76,0),0)=0),AND(AK25&lt;&gt;"",IFERROR(MATCH(VALUE(AK25),建築物の用途区分!$C$5:$C$76,0),0)=0),AND(AM25&lt;&gt;"",IFERROR(MATCH(VALUE(AM25),建築物の用途区分!$C$5:$C$76,0),0)=0)),"9-2-3",""))</f>
        <v/>
      </c>
      <c r="CR25" s="291" t="str">
        <f>IF(AND(I25&gt;=2, I25&lt;=4, O25=""), "",IF(M25=1,IF(VLOOKUP(VALUE(O25),'用途の分類（用途区分）対応表'!$B$7:$S$78,IF(VALUE(N25)=1,2,IF(VALUE(N25)=2,3,IF(AND(N25&gt;=10,N25&lt;=24),N25-6,N25-26))),FALSE)="×","9-2-4",""),""))</f>
        <v/>
      </c>
      <c r="CS25" s="291" t="str">
        <f t="shared" si="45"/>
        <v/>
      </c>
      <c r="CT25" s="291" t="str">
        <f t="shared" si="46"/>
        <v/>
      </c>
      <c r="CU25" s="291" t="str">
        <f t="shared" si="47"/>
        <v/>
      </c>
      <c r="CV25" s="291" t="str">
        <f t="shared" si="48"/>
        <v/>
      </c>
      <c r="CW25" s="291" t="str">
        <f t="shared" si="49"/>
        <v/>
      </c>
      <c r="CX25" s="291" t="str">
        <f t="shared" si="50"/>
        <v/>
      </c>
      <c r="CY25" s="291" t="str">
        <f t="shared" si="51"/>
        <v/>
      </c>
      <c r="CZ25" s="291" t="str">
        <f t="shared" si="52"/>
        <v>11-3</v>
      </c>
      <c r="DA25" s="291" t="str">
        <f t="shared" si="53"/>
        <v/>
      </c>
      <c r="DB25" s="291" t="str">
        <f t="shared" si="54"/>
        <v/>
      </c>
      <c r="DC25" s="291" t="str">
        <f t="shared" si="55"/>
        <v/>
      </c>
      <c r="DD25" s="291" t="str">
        <f t="shared" si="56"/>
        <v>12-3</v>
      </c>
      <c r="DE25" s="291" t="str">
        <f t="shared" si="57"/>
        <v/>
      </c>
      <c r="DF25" s="291" t="str">
        <f t="shared" si="58"/>
        <v/>
      </c>
      <c r="DG25" s="291" t="str">
        <f t="shared" si="59"/>
        <v/>
      </c>
      <c r="DH25" s="291" t="str">
        <f t="shared" si="60"/>
        <v>13-3</v>
      </c>
      <c r="DI25" s="291" t="str">
        <f t="shared" si="61"/>
        <v/>
      </c>
      <c r="DJ25" s="291" t="str">
        <f t="shared" si="62"/>
        <v/>
      </c>
      <c r="DK25" s="291" t="str">
        <f t="shared" si="63"/>
        <v>13-8</v>
      </c>
      <c r="DL25" s="291" t="str">
        <f t="shared" si="64"/>
        <v/>
      </c>
      <c r="DM25" s="291" t="str">
        <f t="shared" si="65"/>
        <v/>
      </c>
      <c r="DN25" s="291" t="str">
        <f t="shared" si="66"/>
        <v/>
      </c>
      <c r="DO25" s="291" t="str">
        <f t="shared" si="67"/>
        <v>14-2</v>
      </c>
      <c r="DP25" s="291" t="str">
        <f t="shared" si="68"/>
        <v/>
      </c>
      <c r="DQ25" s="291" t="str">
        <f t="shared" si="69"/>
        <v/>
      </c>
      <c r="DR25" s="291" t="str">
        <f t="shared" si="70"/>
        <v/>
      </c>
      <c r="DS25" s="291" t="str">
        <f t="shared" si="71"/>
        <v/>
      </c>
      <c r="DT25" s="291" t="str">
        <f t="shared" si="72"/>
        <v/>
      </c>
      <c r="DU25" s="291" t="str">
        <f t="shared" si="73"/>
        <v/>
      </c>
      <c r="DV25" s="291" t="str">
        <f t="shared" si="74"/>
        <v/>
      </c>
      <c r="DW25" s="291" t="str">
        <f t="shared" si="75"/>
        <v/>
      </c>
      <c r="DX25" s="291" t="str">
        <f t="shared" si="76"/>
        <v/>
      </c>
      <c r="DY25" s="291" t="str">
        <f t="shared" si="77"/>
        <v/>
      </c>
      <c r="DZ25" s="291" t="str">
        <f t="shared" si="78"/>
        <v/>
      </c>
      <c r="EA25" s="291" t="str">
        <f t="shared" si="79"/>
        <v/>
      </c>
      <c r="EB25" s="291" t="str">
        <f t="shared" si="80"/>
        <v/>
      </c>
      <c r="EC25" s="291" t="str">
        <f t="shared" si="81"/>
        <v/>
      </c>
      <c r="ED25" s="291" t="str">
        <f t="shared" si="82"/>
        <v/>
      </c>
      <c r="EE25" s="291" t="str">
        <f t="shared" si="83"/>
        <v/>
      </c>
      <c r="EF25" s="291" t="str">
        <f t="shared" si="84"/>
        <v/>
      </c>
      <c r="EG25" s="291" t="str">
        <f t="shared" si="85"/>
        <v/>
      </c>
      <c r="EH25" s="291" t="str">
        <f t="shared" si="86"/>
        <v/>
      </c>
      <c r="EI25" s="291" t="str">
        <f t="shared" si="87"/>
        <v/>
      </c>
      <c r="EJ25" s="291" t="str">
        <f t="shared" si="88"/>
        <v/>
      </c>
      <c r="EK25" s="291" t="str">
        <f t="shared" si="89"/>
        <v/>
      </c>
      <c r="EL25" s="291" t="str">
        <f t="shared" si="90"/>
        <v/>
      </c>
      <c r="EM25" s="291" t="str">
        <f t="shared" si="91"/>
        <v/>
      </c>
      <c r="EN25" s="291" t="str">
        <f t="shared" si="92"/>
        <v/>
      </c>
      <c r="EO25" s="291" t="str">
        <f t="shared" si="93"/>
        <v/>
      </c>
      <c r="EP25" s="291" t="str">
        <f t="shared" si="94"/>
        <v/>
      </c>
      <c r="EQ25" s="291" t="str">
        <f t="shared" si="95"/>
        <v/>
      </c>
      <c r="ER25" s="291" t="str">
        <f t="shared" si="96"/>
        <v/>
      </c>
      <c r="ES25" s="291" t="str">
        <f t="shared" si="97"/>
        <v/>
      </c>
      <c r="ET25" s="291" t="str">
        <f t="shared" si="98"/>
        <v/>
      </c>
      <c r="EU25" s="291" t="str">
        <f t="shared" si="99"/>
        <v/>
      </c>
      <c r="EV25" s="291" t="str">
        <f t="shared" si="100"/>
        <v/>
      </c>
      <c r="EW25" s="291" t="str">
        <f t="shared" si="101"/>
        <v/>
      </c>
      <c r="EX25" s="291" t="str">
        <f t="shared" si="102"/>
        <v/>
      </c>
      <c r="EY25" s="291" t="str">
        <f t="shared" si="103"/>
        <v/>
      </c>
      <c r="EZ25" s="291" t="str">
        <f t="shared" si="104"/>
        <v/>
      </c>
      <c r="FA25" s="291" t="str">
        <f t="shared" si="105"/>
        <v/>
      </c>
      <c r="FB25" s="291" t="str">
        <f t="shared" si="106"/>
        <v/>
      </c>
      <c r="FC25" s="291" t="str">
        <f t="shared" si="107"/>
        <v/>
      </c>
      <c r="FD25" s="291" t="str">
        <f t="shared" si="108"/>
        <v/>
      </c>
      <c r="FE25" s="291" t="str">
        <f t="shared" si="109"/>
        <v/>
      </c>
      <c r="FF25" s="291" t="str">
        <f t="shared" si="110"/>
        <v/>
      </c>
      <c r="FG25" s="291" t="str">
        <f t="shared" si="111"/>
        <v/>
      </c>
      <c r="FH25" s="291" t="str">
        <f t="shared" si="112"/>
        <v/>
      </c>
      <c r="FI25" s="291" t="str">
        <f t="shared" si="113"/>
        <v/>
      </c>
      <c r="FJ25" s="291" t="str">
        <f t="shared" ca="1" si="114"/>
        <v/>
      </c>
      <c r="FK25" s="291" t="str">
        <f t="shared" ca="1" si="115"/>
        <v/>
      </c>
      <c r="FL25" s="291" t="str">
        <f t="shared" si="116"/>
        <v/>
      </c>
      <c r="FM25" s="291" t="str">
        <f t="shared" si="117"/>
        <v/>
      </c>
      <c r="FN25" s="291" t="str">
        <f t="shared" si="118"/>
        <v/>
      </c>
      <c r="FO25" s="291" t="str">
        <f t="shared" si="119"/>
        <v/>
      </c>
      <c r="FP25" s="291" t="str">
        <f t="shared" si="120"/>
        <v/>
      </c>
      <c r="FQ25" s="291" t="str">
        <f t="shared" si="121"/>
        <v/>
      </c>
      <c r="FR25" s="291" t="str">
        <f t="shared" si="122"/>
        <v/>
      </c>
      <c r="FS25" s="291" t="str">
        <f t="shared" si="123"/>
        <v/>
      </c>
      <c r="FT25" s="291" t="str">
        <f t="shared" si="124"/>
        <v/>
      </c>
      <c r="FU25" s="291" t="str">
        <f t="shared" si="125"/>
        <v/>
      </c>
      <c r="FV25" s="291" t="str">
        <f t="shared" si="126"/>
        <v/>
      </c>
      <c r="FW25" s="291" t="str">
        <f t="shared" si="127"/>
        <v/>
      </c>
      <c r="FX25" s="291" t="str">
        <f t="shared" si="128"/>
        <v/>
      </c>
      <c r="FY25" s="291" t="str">
        <f t="shared" ca="1" si="129"/>
        <v/>
      </c>
      <c r="FZ25" s="291" t="str">
        <f ca="1">IF(AND(I25="",X25="",AC25=""),"",
IF(COUNTIF(エラー22シート!$G$4:$G$53, OFFSET(J25,IF(I25="",0,-I25+1),0)*100+OFFSET(Y25,IF(I25="",0,-I25+1),0)*10+AC25)&gt;0,"22-4",""))</f>
        <v/>
      </c>
      <c r="GA25" s="291" t="str">
        <f t="shared" ca="1" si="130"/>
        <v/>
      </c>
      <c r="GB25" s="291" t="str">
        <f t="shared" ca="1" si="131"/>
        <v/>
      </c>
      <c r="GC25" s="291" t="str">
        <f t="shared" ca="1" si="132"/>
        <v/>
      </c>
      <c r="GD25" s="291" t="str">
        <f t="shared" ca="1" si="133"/>
        <v/>
      </c>
      <c r="GE25" s="291" t="str">
        <f t="shared" ca="1" si="134"/>
        <v/>
      </c>
      <c r="GF25" s="291" t="str">
        <f t="shared" ca="1" si="135"/>
        <v/>
      </c>
      <c r="GG25" s="291" t="str">
        <f t="shared" ca="1" si="136"/>
        <v/>
      </c>
      <c r="GH25" s="291" t="str">
        <f t="shared" ca="1" si="137"/>
        <v/>
      </c>
      <c r="GI25" s="291" t="str">
        <f t="shared" ca="1" si="138"/>
        <v/>
      </c>
      <c r="GJ25" s="291" t="str">
        <f t="shared" ca="1" si="139"/>
        <v/>
      </c>
      <c r="GK25" s="291" t="str">
        <f t="shared" ca="1" si="140"/>
        <v/>
      </c>
      <c r="GL25" s="291" t="str">
        <f t="shared" si="141"/>
        <v/>
      </c>
      <c r="GM25" s="291" t="str">
        <f t="shared" ca="1" si="142"/>
        <v/>
      </c>
      <c r="GN25" s="291" t="str">
        <f t="shared" ca="1" si="143"/>
        <v/>
      </c>
      <c r="GO25" s="291" t="str">
        <f t="shared" ca="1" si="144"/>
        <v/>
      </c>
      <c r="GP25" s="291" t="str">
        <f t="shared" ca="1" si="145"/>
        <v/>
      </c>
      <c r="GQ25" s="291" t="str">
        <f t="shared" ca="1" si="146"/>
        <v/>
      </c>
      <c r="GR25" s="291" t="str">
        <f t="shared" ca="1" si="147"/>
        <v/>
      </c>
      <c r="GS25" s="291" t="str">
        <f t="shared" ca="1" si="148"/>
        <v/>
      </c>
      <c r="GT25" s="291" t="str">
        <f t="shared" ca="1" si="149"/>
        <v/>
      </c>
      <c r="GU25" s="291" t="str">
        <f t="shared" ca="1" si="150"/>
        <v/>
      </c>
      <c r="GV25" s="291" t="str">
        <f t="shared" ca="1" si="151"/>
        <v/>
      </c>
      <c r="GW25" s="291" t="str">
        <f t="shared" ca="1" si="152"/>
        <v/>
      </c>
      <c r="GX25" s="291" t="str">
        <f t="shared" ca="1" si="153"/>
        <v/>
      </c>
      <c r="GY25" s="291" t="str">
        <f t="shared" ca="1" si="154"/>
        <v/>
      </c>
      <c r="GZ25" s="291" t="str">
        <f t="shared" ca="1" si="155"/>
        <v/>
      </c>
      <c r="HA25" s="291" t="str">
        <f t="shared" si="156"/>
        <v/>
      </c>
      <c r="HB25" s="291" t="str">
        <f t="shared" si="157"/>
        <v/>
      </c>
      <c r="HC25" s="291" t="str">
        <f t="shared" si="158"/>
        <v/>
      </c>
      <c r="HD25" s="291" t="str">
        <f t="shared" si="159"/>
        <v/>
      </c>
      <c r="HE25" s="291" t="str">
        <f t="shared" si="160"/>
        <v/>
      </c>
      <c r="HF25" s="291" t="str">
        <f t="shared" si="161"/>
        <v/>
      </c>
      <c r="HG25" s="291" t="str">
        <f t="shared" si="162"/>
        <v/>
      </c>
      <c r="HH25" s="291" t="str">
        <f t="shared" si="163"/>
        <v/>
      </c>
      <c r="HI25" s="291" t="str">
        <f t="shared" si="164"/>
        <v/>
      </c>
      <c r="HJ25" s="291" t="str">
        <f t="shared" si="165"/>
        <v/>
      </c>
      <c r="HK25" s="291" t="str">
        <f t="shared" si="166"/>
        <v/>
      </c>
      <c r="HL25" s="291" t="str">
        <f t="shared" si="167"/>
        <v/>
      </c>
      <c r="HM25" s="291" t="str">
        <f t="shared" si="168"/>
        <v>41-1</v>
      </c>
      <c r="HN25" s="291" t="str">
        <f t="shared" si="169"/>
        <v>35-1</v>
      </c>
    </row>
    <row r="26" spans="1:222">
      <c r="A26" s="332">
        <v>22</v>
      </c>
      <c r="B26" s="332">
        <f>COUNTIF('中間シート (2)'!M:M,行政集計シート※記入不要です!A26)</f>
        <v>0</v>
      </c>
      <c r="C26" s="188" t="str">
        <f t="shared" si="177"/>
        <v/>
      </c>
      <c r="D26" s="188" t="str">
        <f t="shared" si="178"/>
        <v/>
      </c>
      <c r="E26" s="188"/>
      <c r="F26" s="188" t="str">
        <f t="shared" si="179"/>
        <v/>
      </c>
      <c r="G26" s="189"/>
      <c r="H26" s="186" t="str">
        <f>IFERROR(VLOOKUP($A26,'中間シート (2)'!$M$6:$AR$65,H$1,FALSE),"")</f>
        <v/>
      </c>
      <c r="I26" s="186" t="str">
        <f>IFERROR(VLOOKUP($A26,'中間シート (2)'!$M$6:$AR$65,I$1,FALSE),"")</f>
        <v/>
      </c>
      <c r="J26" s="186" t="str">
        <f>IFERROR(VLOOKUP($A26,'中間シート (2)'!$M$6:$AR$65,J$1,FALSE),"")</f>
        <v/>
      </c>
      <c r="K26" s="186" t="str">
        <f>IFERROR(VLOOKUP($A26,'中間シート (2)'!$M$6:$AR$65,K$1,FALSE),"")</f>
        <v/>
      </c>
      <c r="L26" s="186" t="str">
        <f>IFERROR(VLOOKUP($A26,'中間シート (2)'!$M$6:$AR$65,L$1,FALSE),"")</f>
        <v/>
      </c>
      <c r="M26" s="186" t="str">
        <f>IFERROR(VLOOKUP($A26,'中間シート (2)'!$M$6:$AR$65,M$1,FALSE),"")</f>
        <v/>
      </c>
      <c r="N26" s="186" t="str">
        <f>IFERROR(VLOOKUP($A26,'中間シート (2)'!$M$6:$AR$65,N$1,FALSE),"")</f>
        <v/>
      </c>
      <c r="O26" s="186" t="str">
        <f>IFERROR(VLOOKUP($A26,'中間シート (2)'!$M$6:$AR$65,O$1,FALSE),"")</f>
        <v/>
      </c>
      <c r="P26" s="186" t="str">
        <f>IFERROR(VLOOKUP($A26,'中間シート (2)'!$M$6:$AR$65,P$1,FALSE),"")</f>
        <v/>
      </c>
      <c r="Q26" s="186" t="str">
        <f>IFERROR(VLOOKUP($A26,'中間シート (2)'!$M$6:$AR$65,Q$1,FALSE),"")</f>
        <v/>
      </c>
      <c r="R26" s="186" t="str">
        <f>IFERROR(VLOOKUP($A26,'中間シート (2)'!$M$6:$AR$65,R$1,FALSE),"")</f>
        <v/>
      </c>
      <c r="S26" s="186" t="str">
        <f>IFERROR(VLOOKUP($A26,'中間シート (2)'!$M$6:$AR$65,S$1,FALSE),"")</f>
        <v/>
      </c>
      <c r="T26" s="186" t="str">
        <f>IFERROR(VLOOKUP($A26,'中間シート (2)'!$M$6:$AR$65,T$1,FALSE),"")</f>
        <v/>
      </c>
      <c r="U26" s="186" t="str">
        <f>IFERROR(VLOOKUP($A26,'中間シート (2)'!$M$6:$AR$65,U$1,FALSE),"")</f>
        <v/>
      </c>
      <c r="V26" s="186" t="str">
        <f>IFERROR(VLOOKUP($A26,'中間シート (2)'!$M$6:$AR$65,V$1,FALSE),"")</f>
        <v/>
      </c>
      <c r="W26" s="186"/>
      <c r="X26" s="186" t="str">
        <f>IFERROR(VLOOKUP($A26,'中間シート (2)'!$M$6:$AR$65,X$1,FALSE),"")</f>
        <v/>
      </c>
      <c r="Y26" s="186" t="str">
        <f>IFERROR(VLOOKUP($A26,'中間シート (2)'!$M$6:$AR$65,Y$1,FALSE),"")</f>
        <v/>
      </c>
      <c r="Z26" s="186" t="str">
        <f>IFERROR(VLOOKUP($A26,'中間シート (2)'!$M$6:$AR$65,Z$1,FALSE),"")</f>
        <v/>
      </c>
      <c r="AA26" s="186" t="str">
        <f>IFERROR(VLOOKUP($A26,'中間シート (2)'!$M$6:$AR$65,AA$1,FALSE),"")</f>
        <v/>
      </c>
      <c r="AB26" s="186" t="str">
        <f>IFERROR(VLOOKUP($A26,'中間シート (2)'!$M$6:$AR$65,AB$1,FALSE),"")</f>
        <v/>
      </c>
      <c r="AC26" s="186" t="str">
        <f>IFERROR(VLOOKUP($A26,'中間シート (2)'!$M$6:$AR$65,AC$1,FALSE),"")</f>
        <v/>
      </c>
      <c r="AD26" s="186" t="str">
        <f>IFERROR(VLOOKUP($A26,'中間シート (2)'!$M$6:$AR$65,AD$1,FALSE),"")</f>
        <v/>
      </c>
      <c r="AE26" s="186" t="str">
        <f>IFERROR(VLOOKUP($A26,'中間シート (2)'!$M$6:$AR$65,AE$1,FALSE),"")</f>
        <v/>
      </c>
      <c r="AF26" s="186"/>
      <c r="AG26" s="186"/>
      <c r="AH26" s="186"/>
      <c r="AI26" s="194" t="str">
        <f>IFERROR(VLOOKUP($A26,'中間シート (2)'!$M$6:$BC$67,AI$1,FALSE),"")</f>
        <v/>
      </c>
      <c r="AJ26" s="194" t="str">
        <f>IFERROR(VLOOKUP($A26,'中間シート (2)'!$M$6:$BC$67,AJ$1,FALSE),"")</f>
        <v/>
      </c>
      <c r="AK26" s="194" t="str">
        <f>IFERROR(VLOOKUP($A26,'中間シート (2)'!$M$6:$BC$67,AK$1,FALSE),"")</f>
        <v/>
      </c>
      <c r="AL26" s="194" t="str">
        <f>IFERROR(VLOOKUP($A26,'中間シート (2)'!$M$6:$BC$67,AL$1,FALSE),"")</f>
        <v/>
      </c>
      <c r="AM26" s="194" t="str">
        <f>IFERROR(VLOOKUP($A26,'中間シート (2)'!$M$6:$BC$67,AM$1,FALSE),"")</f>
        <v/>
      </c>
      <c r="AN26" s="194" t="str">
        <f>IFERROR(VLOOKUP($A26,'中間シート (2)'!$M$6:$BC$67,AN$1,FALSE),"")</f>
        <v/>
      </c>
      <c r="AO26" s="194" t="str">
        <f>IFERROR(VLOOKUP($A26,'中間シート (2)'!$M$6:$BC$67,AO$1,FALSE),"")</f>
        <v/>
      </c>
      <c r="AP26" s="194" t="str">
        <f>IFERROR(VLOOKUP($A26,'中間シート (2)'!$M$6:$BC$67,AP$1,FALSE),"")</f>
        <v/>
      </c>
      <c r="AS26" s="187"/>
      <c r="AT26" s="187"/>
      <c r="AU26" s="187"/>
      <c r="AV26" s="290">
        <f t="shared" si="170"/>
        <v>1</v>
      </c>
      <c r="AW26" s="290">
        <f t="shared" si="171"/>
        <v>1</v>
      </c>
      <c r="AX26" s="290">
        <f t="shared" si="172"/>
        <v>1</v>
      </c>
      <c r="AY26" s="290">
        <f t="shared" si="173"/>
        <v>22</v>
      </c>
      <c r="AZ26" s="290">
        <f t="shared" si="174"/>
        <v>22</v>
      </c>
      <c r="BA26" s="290">
        <f t="shared" si="175"/>
        <v>221</v>
      </c>
      <c r="BB26" s="290">
        <f t="shared" si="8"/>
        <v>0</v>
      </c>
      <c r="BC26" s="290">
        <f t="shared" si="9"/>
        <v>0</v>
      </c>
      <c r="BD26" s="290">
        <f t="shared" si="176"/>
        <v>0</v>
      </c>
      <c r="BE26" s="290"/>
      <c r="BF26" s="290">
        <v>22</v>
      </c>
      <c r="BG26" s="290">
        <f t="shared" si="11"/>
        <v>0</v>
      </c>
      <c r="BH26" s="290">
        <f t="shared" si="12"/>
        <v>0</v>
      </c>
      <c r="BI26" s="290"/>
      <c r="BJ26" s="291" t="str">
        <f t="shared" si="13"/>
        <v>2-1</v>
      </c>
      <c r="BK26" s="291" t="str">
        <f t="shared" si="14"/>
        <v/>
      </c>
      <c r="BL26" s="291" t="str">
        <f t="shared" si="15"/>
        <v/>
      </c>
      <c r="BM26" s="291" t="str">
        <f t="shared" si="16"/>
        <v/>
      </c>
      <c r="BN26" s="291" t="str">
        <f t="shared" ca="1" si="17"/>
        <v/>
      </c>
      <c r="BO26" s="291" t="str">
        <f t="shared" ca="1" si="18"/>
        <v/>
      </c>
      <c r="BP26" s="291" t="str">
        <f t="shared" si="19"/>
        <v/>
      </c>
      <c r="BQ26" s="291" t="str">
        <f t="shared" ca="1" si="20"/>
        <v/>
      </c>
      <c r="BR26" s="291" t="str">
        <f t="shared" si="21"/>
        <v/>
      </c>
      <c r="BS26" s="291" t="str">
        <f t="shared" si="22"/>
        <v/>
      </c>
      <c r="BT26" s="291" t="str">
        <f t="shared" si="23"/>
        <v/>
      </c>
      <c r="BU26" s="291" t="str">
        <f t="shared" si="24"/>
        <v/>
      </c>
      <c r="BV26" s="291" t="str">
        <f t="shared" ca="1" si="25"/>
        <v/>
      </c>
      <c r="BW26" s="291" t="str">
        <f t="shared" si="26"/>
        <v/>
      </c>
      <c r="BX26" s="291" t="str">
        <f t="shared" ca="1" si="27"/>
        <v/>
      </c>
      <c r="BY26" s="291" t="str">
        <f t="shared" si="28"/>
        <v/>
      </c>
      <c r="BZ26" s="291" t="str">
        <f t="shared" si="29"/>
        <v/>
      </c>
      <c r="CA26" s="291" t="str">
        <f t="shared" si="30"/>
        <v>5-4</v>
      </c>
      <c r="CB26" s="291" t="str">
        <f t="shared" si="31"/>
        <v/>
      </c>
      <c r="CC26" s="291" t="str">
        <f t="shared" si="32"/>
        <v/>
      </c>
      <c r="CD26" s="291" t="str">
        <f t="shared" si="33"/>
        <v/>
      </c>
      <c r="CE26" s="291" t="str">
        <f t="shared" si="34"/>
        <v/>
      </c>
      <c r="CF26" s="291" t="str">
        <f t="shared" si="35"/>
        <v/>
      </c>
      <c r="CG26" s="291" t="str">
        <f t="shared" si="36"/>
        <v>7-3</v>
      </c>
      <c r="CH26" s="291" t="str">
        <f t="shared" si="37"/>
        <v/>
      </c>
      <c r="CI26" s="291" t="str">
        <f t="shared" si="38"/>
        <v/>
      </c>
      <c r="CJ26" s="291" t="str">
        <f t="shared" si="39"/>
        <v>8-3</v>
      </c>
      <c r="CK26" s="291" t="str">
        <f t="shared" si="40"/>
        <v>8-4</v>
      </c>
      <c r="CL26" s="291" t="str">
        <f t="shared" si="41"/>
        <v/>
      </c>
      <c r="CM26" s="291" t="str">
        <f t="shared" si="42"/>
        <v>9-1-3</v>
      </c>
      <c r="CN26" s="291" t="str">
        <f>IF(AND(I26&gt;=2, I26&lt;=4, N26=""), "",
IF(AND(N26&lt;&gt;"",IFERROR(MATCH(VALUE(N26),'主要用途（大分類）'!$A$5:$A$38,0),0)=0),"9-1-4",""))</f>
        <v/>
      </c>
      <c r="CO26" s="291" t="str">
        <f t="shared" si="43"/>
        <v/>
      </c>
      <c r="CP26" s="291" t="str">
        <f t="shared" si="44"/>
        <v>9-2-2</v>
      </c>
      <c r="CQ26" s="291" t="str">
        <f>IF(AND(I26&gt;=2, I26&lt;=4, O26=""), "",
IF(OR(AND(O26&lt;&gt;"",IFERROR(MATCH(VALUE(O26),建築物の用途区分!$C$5:$C$76,0),0)=0),AND(AI26&lt;&gt;"",IFERROR(MATCH(VALUE(AI26),建築物の用途区分!$C$5:$C$76,0),0)=0),AND(AK26&lt;&gt;"",IFERROR(MATCH(VALUE(AK26),建築物の用途区分!$C$5:$C$76,0),0)=0),AND(AM26&lt;&gt;"",IFERROR(MATCH(VALUE(AM26),建築物の用途区分!$C$5:$C$76,0),0)=0)),"9-2-3",""))</f>
        <v/>
      </c>
      <c r="CR26" s="291" t="str">
        <f>IF(AND(I26&gt;=2, I26&lt;=4, O26=""), "",IF(M26=1,IF(VLOOKUP(VALUE(O26),'用途の分類（用途区分）対応表'!$B$7:$S$78,IF(VALUE(N26)=1,2,IF(VALUE(N26)=2,3,IF(AND(N26&gt;=10,N26&lt;=24),N26-6,N26-26))),FALSE)="×","9-2-4",""),""))</f>
        <v/>
      </c>
      <c r="CS26" s="291" t="str">
        <f t="shared" si="45"/>
        <v/>
      </c>
      <c r="CT26" s="291" t="str">
        <f t="shared" si="46"/>
        <v/>
      </c>
      <c r="CU26" s="291" t="str">
        <f t="shared" si="47"/>
        <v/>
      </c>
      <c r="CV26" s="291" t="str">
        <f t="shared" si="48"/>
        <v/>
      </c>
      <c r="CW26" s="291" t="str">
        <f t="shared" si="49"/>
        <v/>
      </c>
      <c r="CX26" s="291" t="str">
        <f t="shared" si="50"/>
        <v/>
      </c>
      <c r="CY26" s="291" t="str">
        <f t="shared" si="51"/>
        <v/>
      </c>
      <c r="CZ26" s="291" t="str">
        <f t="shared" si="52"/>
        <v>11-3</v>
      </c>
      <c r="DA26" s="291" t="str">
        <f t="shared" si="53"/>
        <v/>
      </c>
      <c r="DB26" s="291" t="str">
        <f t="shared" si="54"/>
        <v/>
      </c>
      <c r="DC26" s="291" t="str">
        <f t="shared" si="55"/>
        <v/>
      </c>
      <c r="DD26" s="291" t="str">
        <f t="shared" si="56"/>
        <v>12-3</v>
      </c>
      <c r="DE26" s="291" t="str">
        <f t="shared" si="57"/>
        <v/>
      </c>
      <c r="DF26" s="291" t="str">
        <f t="shared" si="58"/>
        <v/>
      </c>
      <c r="DG26" s="291" t="str">
        <f t="shared" si="59"/>
        <v/>
      </c>
      <c r="DH26" s="291" t="str">
        <f t="shared" si="60"/>
        <v>13-3</v>
      </c>
      <c r="DI26" s="291" t="str">
        <f t="shared" si="61"/>
        <v/>
      </c>
      <c r="DJ26" s="291" t="str">
        <f t="shared" si="62"/>
        <v/>
      </c>
      <c r="DK26" s="291" t="str">
        <f t="shared" si="63"/>
        <v>13-8</v>
      </c>
      <c r="DL26" s="291" t="str">
        <f t="shared" si="64"/>
        <v/>
      </c>
      <c r="DM26" s="291" t="str">
        <f t="shared" si="65"/>
        <v/>
      </c>
      <c r="DN26" s="291" t="str">
        <f t="shared" si="66"/>
        <v/>
      </c>
      <c r="DO26" s="291" t="str">
        <f t="shared" si="67"/>
        <v>14-2</v>
      </c>
      <c r="DP26" s="291" t="str">
        <f t="shared" si="68"/>
        <v/>
      </c>
      <c r="DQ26" s="291" t="str">
        <f t="shared" si="69"/>
        <v/>
      </c>
      <c r="DR26" s="291" t="str">
        <f t="shared" si="70"/>
        <v/>
      </c>
      <c r="DS26" s="291" t="str">
        <f t="shared" si="71"/>
        <v/>
      </c>
      <c r="DT26" s="291" t="str">
        <f t="shared" si="72"/>
        <v/>
      </c>
      <c r="DU26" s="291" t="str">
        <f t="shared" si="73"/>
        <v/>
      </c>
      <c r="DV26" s="291" t="str">
        <f t="shared" si="74"/>
        <v/>
      </c>
      <c r="DW26" s="291" t="str">
        <f t="shared" si="75"/>
        <v/>
      </c>
      <c r="DX26" s="291" t="str">
        <f t="shared" si="76"/>
        <v/>
      </c>
      <c r="DY26" s="291" t="str">
        <f t="shared" si="77"/>
        <v/>
      </c>
      <c r="DZ26" s="291" t="str">
        <f t="shared" si="78"/>
        <v/>
      </c>
      <c r="EA26" s="291" t="str">
        <f t="shared" si="79"/>
        <v/>
      </c>
      <c r="EB26" s="291" t="str">
        <f t="shared" si="80"/>
        <v/>
      </c>
      <c r="EC26" s="291" t="str">
        <f t="shared" si="81"/>
        <v/>
      </c>
      <c r="ED26" s="291" t="str">
        <f t="shared" si="82"/>
        <v/>
      </c>
      <c r="EE26" s="291" t="str">
        <f t="shared" si="83"/>
        <v/>
      </c>
      <c r="EF26" s="291" t="str">
        <f t="shared" si="84"/>
        <v/>
      </c>
      <c r="EG26" s="291" t="str">
        <f t="shared" si="85"/>
        <v/>
      </c>
      <c r="EH26" s="291" t="str">
        <f t="shared" si="86"/>
        <v/>
      </c>
      <c r="EI26" s="291" t="str">
        <f t="shared" si="87"/>
        <v/>
      </c>
      <c r="EJ26" s="291" t="str">
        <f t="shared" si="88"/>
        <v/>
      </c>
      <c r="EK26" s="291" t="str">
        <f t="shared" si="89"/>
        <v/>
      </c>
      <c r="EL26" s="291" t="str">
        <f t="shared" si="90"/>
        <v/>
      </c>
      <c r="EM26" s="291" t="str">
        <f t="shared" si="91"/>
        <v/>
      </c>
      <c r="EN26" s="291" t="str">
        <f t="shared" si="92"/>
        <v/>
      </c>
      <c r="EO26" s="291" t="str">
        <f t="shared" si="93"/>
        <v/>
      </c>
      <c r="EP26" s="291" t="str">
        <f t="shared" si="94"/>
        <v/>
      </c>
      <c r="EQ26" s="291" t="str">
        <f t="shared" si="95"/>
        <v/>
      </c>
      <c r="ER26" s="291" t="str">
        <f t="shared" si="96"/>
        <v/>
      </c>
      <c r="ES26" s="291" t="str">
        <f t="shared" si="97"/>
        <v/>
      </c>
      <c r="ET26" s="291" t="str">
        <f t="shared" si="98"/>
        <v/>
      </c>
      <c r="EU26" s="291" t="str">
        <f t="shared" si="99"/>
        <v/>
      </c>
      <c r="EV26" s="291" t="str">
        <f t="shared" si="100"/>
        <v/>
      </c>
      <c r="EW26" s="291" t="str">
        <f t="shared" si="101"/>
        <v/>
      </c>
      <c r="EX26" s="291" t="str">
        <f t="shared" si="102"/>
        <v/>
      </c>
      <c r="EY26" s="291" t="str">
        <f t="shared" si="103"/>
        <v/>
      </c>
      <c r="EZ26" s="291" t="str">
        <f t="shared" si="104"/>
        <v/>
      </c>
      <c r="FA26" s="291" t="str">
        <f t="shared" si="105"/>
        <v/>
      </c>
      <c r="FB26" s="291" t="str">
        <f t="shared" si="106"/>
        <v/>
      </c>
      <c r="FC26" s="291" t="str">
        <f t="shared" si="107"/>
        <v/>
      </c>
      <c r="FD26" s="291" t="str">
        <f t="shared" si="108"/>
        <v/>
      </c>
      <c r="FE26" s="291" t="str">
        <f t="shared" si="109"/>
        <v/>
      </c>
      <c r="FF26" s="291" t="str">
        <f t="shared" si="110"/>
        <v/>
      </c>
      <c r="FG26" s="291" t="str">
        <f t="shared" si="111"/>
        <v/>
      </c>
      <c r="FH26" s="291" t="str">
        <f t="shared" si="112"/>
        <v/>
      </c>
      <c r="FI26" s="291" t="str">
        <f t="shared" si="113"/>
        <v/>
      </c>
      <c r="FJ26" s="291" t="str">
        <f t="shared" ca="1" si="114"/>
        <v/>
      </c>
      <c r="FK26" s="291" t="str">
        <f t="shared" ca="1" si="115"/>
        <v/>
      </c>
      <c r="FL26" s="291" t="str">
        <f t="shared" si="116"/>
        <v/>
      </c>
      <c r="FM26" s="291" t="str">
        <f t="shared" si="117"/>
        <v/>
      </c>
      <c r="FN26" s="291" t="str">
        <f t="shared" si="118"/>
        <v/>
      </c>
      <c r="FO26" s="291" t="str">
        <f t="shared" si="119"/>
        <v/>
      </c>
      <c r="FP26" s="291" t="str">
        <f t="shared" si="120"/>
        <v/>
      </c>
      <c r="FQ26" s="291" t="str">
        <f t="shared" si="121"/>
        <v/>
      </c>
      <c r="FR26" s="291" t="str">
        <f t="shared" si="122"/>
        <v/>
      </c>
      <c r="FS26" s="291" t="str">
        <f t="shared" si="123"/>
        <v/>
      </c>
      <c r="FT26" s="291" t="str">
        <f t="shared" si="124"/>
        <v/>
      </c>
      <c r="FU26" s="291" t="str">
        <f t="shared" si="125"/>
        <v/>
      </c>
      <c r="FV26" s="291" t="str">
        <f t="shared" si="126"/>
        <v/>
      </c>
      <c r="FW26" s="291" t="str">
        <f t="shared" si="127"/>
        <v/>
      </c>
      <c r="FX26" s="291" t="str">
        <f t="shared" si="128"/>
        <v/>
      </c>
      <c r="FY26" s="291" t="str">
        <f t="shared" ca="1" si="129"/>
        <v/>
      </c>
      <c r="FZ26" s="291" t="str">
        <f ca="1">IF(AND(I26="",X26="",AC26=""),"",
IF(COUNTIF(エラー22シート!$G$4:$G$53, OFFSET(J26,IF(I26="",0,-I26+1),0)*100+OFFSET(Y26,IF(I26="",0,-I26+1),0)*10+AC26)&gt;0,"22-4",""))</f>
        <v/>
      </c>
      <c r="GA26" s="291" t="str">
        <f t="shared" ca="1" si="130"/>
        <v/>
      </c>
      <c r="GB26" s="291" t="str">
        <f t="shared" ca="1" si="131"/>
        <v/>
      </c>
      <c r="GC26" s="291" t="str">
        <f t="shared" ca="1" si="132"/>
        <v/>
      </c>
      <c r="GD26" s="291" t="str">
        <f t="shared" ca="1" si="133"/>
        <v/>
      </c>
      <c r="GE26" s="291" t="str">
        <f t="shared" ca="1" si="134"/>
        <v/>
      </c>
      <c r="GF26" s="291" t="str">
        <f t="shared" ca="1" si="135"/>
        <v/>
      </c>
      <c r="GG26" s="291" t="str">
        <f t="shared" ca="1" si="136"/>
        <v/>
      </c>
      <c r="GH26" s="291" t="str">
        <f t="shared" ca="1" si="137"/>
        <v/>
      </c>
      <c r="GI26" s="291" t="str">
        <f t="shared" ca="1" si="138"/>
        <v/>
      </c>
      <c r="GJ26" s="291" t="str">
        <f t="shared" ca="1" si="139"/>
        <v/>
      </c>
      <c r="GK26" s="291" t="str">
        <f t="shared" ca="1" si="140"/>
        <v/>
      </c>
      <c r="GL26" s="291" t="str">
        <f t="shared" si="141"/>
        <v/>
      </c>
      <c r="GM26" s="291" t="str">
        <f t="shared" ca="1" si="142"/>
        <v/>
      </c>
      <c r="GN26" s="291" t="str">
        <f t="shared" ca="1" si="143"/>
        <v/>
      </c>
      <c r="GO26" s="291" t="str">
        <f t="shared" ca="1" si="144"/>
        <v/>
      </c>
      <c r="GP26" s="291" t="str">
        <f t="shared" ca="1" si="145"/>
        <v/>
      </c>
      <c r="GQ26" s="291" t="str">
        <f t="shared" ca="1" si="146"/>
        <v/>
      </c>
      <c r="GR26" s="291" t="str">
        <f t="shared" ca="1" si="147"/>
        <v/>
      </c>
      <c r="GS26" s="291" t="str">
        <f t="shared" ca="1" si="148"/>
        <v/>
      </c>
      <c r="GT26" s="291" t="str">
        <f t="shared" ca="1" si="149"/>
        <v/>
      </c>
      <c r="GU26" s="291" t="str">
        <f t="shared" ca="1" si="150"/>
        <v/>
      </c>
      <c r="GV26" s="291" t="str">
        <f t="shared" ca="1" si="151"/>
        <v/>
      </c>
      <c r="GW26" s="291" t="str">
        <f t="shared" ca="1" si="152"/>
        <v/>
      </c>
      <c r="GX26" s="291" t="str">
        <f t="shared" ca="1" si="153"/>
        <v/>
      </c>
      <c r="GY26" s="291" t="str">
        <f t="shared" ca="1" si="154"/>
        <v/>
      </c>
      <c r="GZ26" s="291" t="str">
        <f t="shared" ca="1" si="155"/>
        <v/>
      </c>
      <c r="HA26" s="291" t="str">
        <f t="shared" si="156"/>
        <v/>
      </c>
      <c r="HB26" s="291" t="str">
        <f t="shared" si="157"/>
        <v/>
      </c>
      <c r="HC26" s="291" t="str">
        <f t="shared" si="158"/>
        <v/>
      </c>
      <c r="HD26" s="291" t="str">
        <f t="shared" si="159"/>
        <v/>
      </c>
      <c r="HE26" s="291" t="str">
        <f t="shared" si="160"/>
        <v/>
      </c>
      <c r="HF26" s="291" t="str">
        <f t="shared" si="161"/>
        <v/>
      </c>
      <c r="HG26" s="291" t="str">
        <f t="shared" si="162"/>
        <v/>
      </c>
      <c r="HH26" s="291" t="str">
        <f t="shared" si="163"/>
        <v/>
      </c>
      <c r="HI26" s="291" t="str">
        <f t="shared" si="164"/>
        <v/>
      </c>
      <c r="HJ26" s="291" t="str">
        <f t="shared" si="165"/>
        <v/>
      </c>
      <c r="HK26" s="291" t="str">
        <f t="shared" si="166"/>
        <v/>
      </c>
      <c r="HL26" s="291" t="str">
        <f t="shared" si="167"/>
        <v/>
      </c>
      <c r="HM26" s="291" t="str">
        <f t="shared" si="168"/>
        <v>41-1</v>
      </c>
      <c r="HN26" s="291" t="str">
        <f t="shared" si="169"/>
        <v>35-1</v>
      </c>
    </row>
    <row r="27" spans="1:222">
      <c r="A27" s="332">
        <v>23</v>
      </c>
      <c r="B27" s="332">
        <f>COUNTIF('中間シート (2)'!M:M,行政集計シート※記入不要です!A27)</f>
        <v>0</v>
      </c>
      <c r="C27" s="188" t="str">
        <f t="shared" si="177"/>
        <v/>
      </c>
      <c r="D27" s="188" t="str">
        <f t="shared" si="178"/>
        <v/>
      </c>
      <c r="E27" s="188"/>
      <c r="F27" s="188" t="str">
        <f t="shared" si="179"/>
        <v/>
      </c>
      <c r="G27" s="189"/>
      <c r="H27" s="186" t="str">
        <f>IFERROR(VLOOKUP($A27,'中間シート (2)'!$M$6:$AR$65,H$1,FALSE),"")</f>
        <v/>
      </c>
      <c r="I27" s="186" t="str">
        <f>IFERROR(VLOOKUP($A27,'中間シート (2)'!$M$6:$AR$65,I$1,FALSE),"")</f>
        <v/>
      </c>
      <c r="J27" s="186" t="str">
        <f>IFERROR(VLOOKUP($A27,'中間シート (2)'!$M$6:$AR$65,J$1,FALSE),"")</f>
        <v/>
      </c>
      <c r="K27" s="186" t="str">
        <f>IFERROR(VLOOKUP($A27,'中間シート (2)'!$M$6:$AR$65,K$1,FALSE),"")</f>
        <v/>
      </c>
      <c r="L27" s="186" t="str">
        <f>IFERROR(VLOOKUP($A27,'中間シート (2)'!$M$6:$AR$65,L$1,FALSE),"")</f>
        <v/>
      </c>
      <c r="M27" s="186" t="str">
        <f>IFERROR(VLOOKUP($A27,'中間シート (2)'!$M$6:$AR$65,M$1,FALSE),"")</f>
        <v/>
      </c>
      <c r="N27" s="186" t="str">
        <f>IFERROR(VLOOKUP($A27,'中間シート (2)'!$M$6:$AR$65,N$1,FALSE),"")</f>
        <v/>
      </c>
      <c r="O27" s="186" t="str">
        <f>IFERROR(VLOOKUP($A27,'中間シート (2)'!$M$6:$AR$65,O$1,FALSE),"")</f>
        <v/>
      </c>
      <c r="P27" s="186" t="str">
        <f>IFERROR(VLOOKUP($A27,'中間シート (2)'!$M$6:$AR$65,P$1,FALSE),"")</f>
        <v/>
      </c>
      <c r="Q27" s="186" t="str">
        <f>IFERROR(VLOOKUP($A27,'中間シート (2)'!$M$6:$AR$65,Q$1,FALSE),"")</f>
        <v/>
      </c>
      <c r="R27" s="186" t="str">
        <f>IFERROR(VLOOKUP($A27,'中間シート (2)'!$M$6:$AR$65,R$1,FALSE),"")</f>
        <v/>
      </c>
      <c r="S27" s="186" t="str">
        <f>IFERROR(VLOOKUP($A27,'中間シート (2)'!$M$6:$AR$65,S$1,FALSE),"")</f>
        <v/>
      </c>
      <c r="T27" s="186" t="str">
        <f>IFERROR(VLOOKUP($A27,'中間シート (2)'!$M$6:$AR$65,T$1,FALSE),"")</f>
        <v/>
      </c>
      <c r="U27" s="186" t="str">
        <f>IFERROR(VLOOKUP($A27,'中間シート (2)'!$M$6:$AR$65,U$1,FALSE),"")</f>
        <v/>
      </c>
      <c r="V27" s="186" t="str">
        <f>IFERROR(VLOOKUP($A27,'中間シート (2)'!$M$6:$AR$65,V$1,FALSE),"")</f>
        <v/>
      </c>
      <c r="W27" s="186"/>
      <c r="X27" s="186" t="str">
        <f>IFERROR(VLOOKUP($A27,'中間シート (2)'!$M$6:$AR$65,X$1,FALSE),"")</f>
        <v/>
      </c>
      <c r="Y27" s="186" t="str">
        <f>IFERROR(VLOOKUP($A27,'中間シート (2)'!$M$6:$AR$65,Y$1,FALSE),"")</f>
        <v/>
      </c>
      <c r="Z27" s="186" t="str">
        <f>IFERROR(VLOOKUP($A27,'中間シート (2)'!$M$6:$AR$65,Z$1,FALSE),"")</f>
        <v/>
      </c>
      <c r="AA27" s="186" t="str">
        <f>IFERROR(VLOOKUP($A27,'中間シート (2)'!$M$6:$AR$65,AA$1,FALSE),"")</f>
        <v/>
      </c>
      <c r="AB27" s="186" t="str">
        <f>IFERROR(VLOOKUP($A27,'中間シート (2)'!$M$6:$AR$65,AB$1,FALSE),"")</f>
        <v/>
      </c>
      <c r="AC27" s="186" t="str">
        <f>IFERROR(VLOOKUP($A27,'中間シート (2)'!$M$6:$AR$65,AC$1,FALSE),"")</f>
        <v/>
      </c>
      <c r="AD27" s="186" t="str">
        <f>IFERROR(VLOOKUP($A27,'中間シート (2)'!$M$6:$AR$65,AD$1,FALSE),"")</f>
        <v/>
      </c>
      <c r="AE27" s="186" t="str">
        <f>IFERROR(VLOOKUP($A27,'中間シート (2)'!$M$6:$AR$65,AE$1,FALSE),"")</f>
        <v/>
      </c>
      <c r="AF27" s="186"/>
      <c r="AG27" s="186"/>
      <c r="AH27" s="186"/>
      <c r="AI27" s="194" t="str">
        <f>IFERROR(VLOOKUP($A27,'中間シート (2)'!$M$6:$BC$67,AI$1,FALSE),"")</f>
        <v/>
      </c>
      <c r="AJ27" s="194" t="str">
        <f>IFERROR(VLOOKUP($A27,'中間シート (2)'!$M$6:$BC$67,AJ$1,FALSE),"")</f>
        <v/>
      </c>
      <c r="AK27" s="194" t="str">
        <f>IFERROR(VLOOKUP($A27,'中間シート (2)'!$M$6:$BC$67,AK$1,FALSE),"")</f>
        <v/>
      </c>
      <c r="AL27" s="194" t="str">
        <f>IFERROR(VLOOKUP($A27,'中間シート (2)'!$M$6:$BC$67,AL$1,FALSE),"")</f>
        <v/>
      </c>
      <c r="AM27" s="194" t="str">
        <f>IFERROR(VLOOKUP($A27,'中間シート (2)'!$M$6:$BC$67,AM$1,FALSE),"")</f>
        <v/>
      </c>
      <c r="AN27" s="194" t="str">
        <f>IFERROR(VLOOKUP($A27,'中間シート (2)'!$M$6:$BC$67,AN$1,FALSE),"")</f>
        <v/>
      </c>
      <c r="AO27" s="194" t="str">
        <f>IFERROR(VLOOKUP($A27,'中間シート (2)'!$M$6:$BC$67,AO$1,FALSE),"")</f>
        <v/>
      </c>
      <c r="AP27" s="194" t="str">
        <f>IFERROR(VLOOKUP($A27,'中間シート (2)'!$M$6:$BC$67,AP$1,FALSE),"")</f>
        <v/>
      </c>
      <c r="AS27" s="187"/>
      <c r="AT27" s="187"/>
      <c r="AU27" s="187"/>
      <c r="AV27" s="290">
        <f t="shared" si="170"/>
        <v>1</v>
      </c>
      <c r="AW27" s="290">
        <f t="shared" si="171"/>
        <v>1</v>
      </c>
      <c r="AX27" s="290">
        <f t="shared" si="172"/>
        <v>1</v>
      </c>
      <c r="AY27" s="290">
        <f t="shared" si="173"/>
        <v>23</v>
      </c>
      <c r="AZ27" s="290">
        <f t="shared" si="174"/>
        <v>23</v>
      </c>
      <c r="BA27" s="290">
        <f t="shared" si="175"/>
        <v>231</v>
      </c>
      <c r="BB27" s="290">
        <f t="shared" si="8"/>
        <v>0</v>
      </c>
      <c r="BC27" s="290">
        <f t="shared" si="9"/>
        <v>0</v>
      </c>
      <c r="BD27" s="290">
        <f t="shared" si="176"/>
        <v>0</v>
      </c>
      <c r="BE27" s="290"/>
      <c r="BF27" s="290">
        <v>23</v>
      </c>
      <c r="BG27" s="290">
        <f t="shared" si="11"/>
        <v>0</v>
      </c>
      <c r="BH27" s="290">
        <f t="shared" si="12"/>
        <v>0</v>
      </c>
      <c r="BI27" s="290"/>
      <c r="BJ27" s="291" t="str">
        <f t="shared" si="13"/>
        <v>2-1</v>
      </c>
      <c r="BK27" s="291" t="str">
        <f t="shared" si="14"/>
        <v/>
      </c>
      <c r="BL27" s="291" t="str">
        <f t="shared" si="15"/>
        <v/>
      </c>
      <c r="BM27" s="291" t="str">
        <f t="shared" si="16"/>
        <v/>
      </c>
      <c r="BN27" s="291" t="str">
        <f t="shared" ca="1" si="17"/>
        <v/>
      </c>
      <c r="BO27" s="291" t="str">
        <f t="shared" ca="1" si="18"/>
        <v/>
      </c>
      <c r="BP27" s="291" t="str">
        <f t="shared" si="19"/>
        <v/>
      </c>
      <c r="BQ27" s="291" t="str">
        <f t="shared" ca="1" si="20"/>
        <v/>
      </c>
      <c r="BR27" s="291" t="str">
        <f t="shared" si="21"/>
        <v/>
      </c>
      <c r="BS27" s="291" t="str">
        <f t="shared" si="22"/>
        <v/>
      </c>
      <c r="BT27" s="291" t="str">
        <f t="shared" si="23"/>
        <v/>
      </c>
      <c r="BU27" s="291" t="str">
        <f t="shared" si="24"/>
        <v/>
      </c>
      <c r="BV27" s="291" t="str">
        <f t="shared" ca="1" si="25"/>
        <v/>
      </c>
      <c r="BW27" s="291" t="str">
        <f t="shared" si="26"/>
        <v/>
      </c>
      <c r="BX27" s="291" t="str">
        <f t="shared" ca="1" si="27"/>
        <v/>
      </c>
      <c r="BY27" s="291" t="str">
        <f t="shared" si="28"/>
        <v/>
      </c>
      <c r="BZ27" s="291" t="str">
        <f t="shared" si="29"/>
        <v/>
      </c>
      <c r="CA27" s="291" t="str">
        <f t="shared" si="30"/>
        <v>5-4</v>
      </c>
      <c r="CB27" s="291" t="str">
        <f t="shared" si="31"/>
        <v/>
      </c>
      <c r="CC27" s="291" t="str">
        <f t="shared" si="32"/>
        <v/>
      </c>
      <c r="CD27" s="291" t="str">
        <f t="shared" si="33"/>
        <v/>
      </c>
      <c r="CE27" s="291" t="str">
        <f t="shared" si="34"/>
        <v/>
      </c>
      <c r="CF27" s="291" t="str">
        <f t="shared" si="35"/>
        <v/>
      </c>
      <c r="CG27" s="291" t="str">
        <f t="shared" si="36"/>
        <v>7-3</v>
      </c>
      <c r="CH27" s="291" t="str">
        <f t="shared" si="37"/>
        <v/>
      </c>
      <c r="CI27" s="291" t="str">
        <f t="shared" si="38"/>
        <v/>
      </c>
      <c r="CJ27" s="291" t="str">
        <f t="shared" si="39"/>
        <v>8-3</v>
      </c>
      <c r="CK27" s="291" t="str">
        <f t="shared" si="40"/>
        <v>8-4</v>
      </c>
      <c r="CL27" s="291" t="str">
        <f t="shared" si="41"/>
        <v/>
      </c>
      <c r="CM27" s="291" t="str">
        <f t="shared" si="42"/>
        <v>9-1-3</v>
      </c>
      <c r="CN27" s="291" t="str">
        <f>IF(AND(I27&gt;=2, I27&lt;=4, N27=""), "",
IF(AND(N27&lt;&gt;"",IFERROR(MATCH(VALUE(N27),'主要用途（大分類）'!$A$5:$A$38,0),0)=0),"9-1-4",""))</f>
        <v/>
      </c>
      <c r="CO27" s="291" t="str">
        <f t="shared" si="43"/>
        <v/>
      </c>
      <c r="CP27" s="291" t="str">
        <f t="shared" si="44"/>
        <v>9-2-2</v>
      </c>
      <c r="CQ27" s="291" t="str">
        <f>IF(AND(I27&gt;=2, I27&lt;=4, O27=""), "",
IF(OR(AND(O27&lt;&gt;"",IFERROR(MATCH(VALUE(O27),建築物の用途区分!$C$5:$C$76,0),0)=0),AND(AI27&lt;&gt;"",IFERROR(MATCH(VALUE(AI27),建築物の用途区分!$C$5:$C$76,0),0)=0),AND(AK27&lt;&gt;"",IFERROR(MATCH(VALUE(AK27),建築物の用途区分!$C$5:$C$76,0),0)=0),AND(AM27&lt;&gt;"",IFERROR(MATCH(VALUE(AM27),建築物の用途区分!$C$5:$C$76,0),0)=0)),"9-2-3",""))</f>
        <v/>
      </c>
      <c r="CR27" s="291" t="str">
        <f>IF(AND(I27&gt;=2, I27&lt;=4, O27=""), "",IF(M27=1,IF(VLOOKUP(VALUE(O27),'用途の分類（用途区分）対応表'!$B$7:$S$78,IF(VALUE(N27)=1,2,IF(VALUE(N27)=2,3,IF(AND(N27&gt;=10,N27&lt;=24),N27-6,N27-26))),FALSE)="×","9-2-4",""),""))</f>
        <v/>
      </c>
      <c r="CS27" s="291" t="str">
        <f t="shared" si="45"/>
        <v/>
      </c>
      <c r="CT27" s="291" t="str">
        <f t="shared" si="46"/>
        <v/>
      </c>
      <c r="CU27" s="291" t="str">
        <f t="shared" si="47"/>
        <v/>
      </c>
      <c r="CV27" s="291" t="str">
        <f t="shared" si="48"/>
        <v/>
      </c>
      <c r="CW27" s="291" t="str">
        <f t="shared" si="49"/>
        <v/>
      </c>
      <c r="CX27" s="291" t="str">
        <f t="shared" si="50"/>
        <v/>
      </c>
      <c r="CY27" s="291" t="str">
        <f t="shared" si="51"/>
        <v/>
      </c>
      <c r="CZ27" s="291" t="str">
        <f t="shared" si="52"/>
        <v>11-3</v>
      </c>
      <c r="DA27" s="291" t="str">
        <f t="shared" si="53"/>
        <v/>
      </c>
      <c r="DB27" s="291" t="str">
        <f t="shared" si="54"/>
        <v/>
      </c>
      <c r="DC27" s="291" t="str">
        <f t="shared" si="55"/>
        <v/>
      </c>
      <c r="DD27" s="291" t="str">
        <f t="shared" si="56"/>
        <v>12-3</v>
      </c>
      <c r="DE27" s="291" t="str">
        <f t="shared" si="57"/>
        <v/>
      </c>
      <c r="DF27" s="291" t="str">
        <f t="shared" si="58"/>
        <v/>
      </c>
      <c r="DG27" s="291" t="str">
        <f t="shared" si="59"/>
        <v/>
      </c>
      <c r="DH27" s="291" t="str">
        <f t="shared" si="60"/>
        <v>13-3</v>
      </c>
      <c r="DI27" s="291" t="str">
        <f t="shared" si="61"/>
        <v/>
      </c>
      <c r="DJ27" s="291" t="str">
        <f t="shared" si="62"/>
        <v/>
      </c>
      <c r="DK27" s="291" t="str">
        <f t="shared" si="63"/>
        <v>13-8</v>
      </c>
      <c r="DL27" s="291" t="str">
        <f t="shared" si="64"/>
        <v/>
      </c>
      <c r="DM27" s="291" t="str">
        <f t="shared" si="65"/>
        <v/>
      </c>
      <c r="DN27" s="291" t="str">
        <f t="shared" si="66"/>
        <v/>
      </c>
      <c r="DO27" s="291" t="str">
        <f t="shared" si="67"/>
        <v>14-2</v>
      </c>
      <c r="DP27" s="291" t="str">
        <f t="shared" si="68"/>
        <v/>
      </c>
      <c r="DQ27" s="291" t="str">
        <f t="shared" si="69"/>
        <v/>
      </c>
      <c r="DR27" s="291" t="str">
        <f t="shared" si="70"/>
        <v/>
      </c>
      <c r="DS27" s="291" t="str">
        <f t="shared" si="71"/>
        <v/>
      </c>
      <c r="DT27" s="291" t="str">
        <f t="shared" si="72"/>
        <v/>
      </c>
      <c r="DU27" s="291" t="str">
        <f t="shared" si="73"/>
        <v/>
      </c>
      <c r="DV27" s="291" t="str">
        <f t="shared" si="74"/>
        <v/>
      </c>
      <c r="DW27" s="291" t="str">
        <f t="shared" si="75"/>
        <v/>
      </c>
      <c r="DX27" s="291" t="str">
        <f t="shared" si="76"/>
        <v/>
      </c>
      <c r="DY27" s="291" t="str">
        <f t="shared" si="77"/>
        <v/>
      </c>
      <c r="DZ27" s="291" t="str">
        <f t="shared" si="78"/>
        <v/>
      </c>
      <c r="EA27" s="291" t="str">
        <f t="shared" si="79"/>
        <v/>
      </c>
      <c r="EB27" s="291" t="str">
        <f t="shared" si="80"/>
        <v/>
      </c>
      <c r="EC27" s="291" t="str">
        <f t="shared" si="81"/>
        <v/>
      </c>
      <c r="ED27" s="291" t="str">
        <f t="shared" si="82"/>
        <v/>
      </c>
      <c r="EE27" s="291" t="str">
        <f t="shared" si="83"/>
        <v/>
      </c>
      <c r="EF27" s="291" t="str">
        <f t="shared" si="84"/>
        <v/>
      </c>
      <c r="EG27" s="291" t="str">
        <f t="shared" si="85"/>
        <v/>
      </c>
      <c r="EH27" s="291" t="str">
        <f t="shared" si="86"/>
        <v/>
      </c>
      <c r="EI27" s="291" t="str">
        <f t="shared" si="87"/>
        <v/>
      </c>
      <c r="EJ27" s="291" t="str">
        <f t="shared" si="88"/>
        <v/>
      </c>
      <c r="EK27" s="291" t="str">
        <f t="shared" si="89"/>
        <v/>
      </c>
      <c r="EL27" s="291" t="str">
        <f t="shared" si="90"/>
        <v/>
      </c>
      <c r="EM27" s="291" t="str">
        <f t="shared" si="91"/>
        <v/>
      </c>
      <c r="EN27" s="291" t="str">
        <f t="shared" si="92"/>
        <v/>
      </c>
      <c r="EO27" s="291" t="str">
        <f t="shared" si="93"/>
        <v/>
      </c>
      <c r="EP27" s="291" t="str">
        <f t="shared" si="94"/>
        <v/>
      </c>
      <c r="EQ27" s="291" t="str">
        <f t="shared" si="95"/>
        <v/>
      </c>
      <c r="ER27" s="291" t="str">
        <f t="shared" si="96"/>
        <v/>
      </c>
      <c r="ES27" s="291" t="str">
        <f t="shared" si="97"/>
        <v/>
      </c>
      <c r="ET27" s="291" t="str">
        <f t="shared" si="98"/>
        <v/>
      </c>
      <c r="EU27" s="291" t="str">
        <f t="shared" si="99"/>
        <v/>
      </c>
      <c r="EV27" s="291" t="str">
        <f t="shared" si="100"/>
        <v/>
      </c>
      <c r="EW27" s="291" t="str">
        <f t="shared" si="101"/>
        <v/>
      </c>
      <c r="EX27" s="291" t="str">
        <f t="shared" si="102"/>
        <v/>
      </c>
      <c r="EY27" s="291" t="str">
        <f t="shared" si="103"/>
        <v/>
      </c>
      <c r="EZ27" s="291" t="str">
        <f t="shared" si="104"/>
        <v/>
      </c>
      <c r="FA27" s="291" t="str">
        <f t="shared" si="105"/>
        <v/>
      </c>
      <c r="FB27" s="291" t="str">
        <f t="shared" si="106"/>
        <v/>
      </c>
      <c r="FC27" s="291" t="str">
        <f t="shared" si="107"/>
        <v/>
      </c>
      <c r="FD27" s="291" t="str">
        <f t="shared" si="108"/>
        <v/>
      </c>
      <c r="FE27" s="291" t="str">
        <f t="shared" si="109"/>
        <v/>
      </c>
      <c r="FF27" s="291" t="str">
        <f t="shared" si="110"/>
        <v/>
      </c>
      <c r="FG27" s="291" t="str">
        <f t="shared" si="111"/>
        <v/>
      </c>
      <c r="FH27" s="291" t="str">
        <f t="shared" si="112"/>
        <v/>
      </c>
      <c r="FI27" s="291" t="str">
        <f t="shared" si="113"/>
        <v/>
      </c>
      <c r="FJ27" s="291" t="str">
        <f t="shared" ca="1" si="114"/>
        <v/>
      </c>
      <c r="FK27" s="291" t="str">
        <f t="shared" ca="1" si="115"/>
        <v/>
      </c>
      <c r="FL27" s="291" t="str">
        <f t="shared" si="116"/>
        <v/>
      </c>
      <c r="FM27" s="291" t="str">
        <f t="shared" si="117"/>
        <v/>
      </c>
      <c r="FN27" s="291" t="str">
        <f t="shared" si="118"/>
        <v/>
      </c>
      <c r="FO27" s="291" t="str">
        <f t="shared" si="119"/>
        <v/>
      </c>
      <c r="FP27" s="291" t="str">
        <f t="shared" si="120"/>
        <v/>
      </c>
      <c r="FQ27" s="291" t="str">
        <f t="shared" si="121"/>
        <v/>
      </c>
      <c r="FR27" s="291" t="str">
        <f t="shared" si="122"/>
        <v/>
      </c>
      <c r="FS27" s="291" t="str">
        <f t="shared" si="123"/>
        <v/>
      </c>
      <c r="FT27" s="291" t="str">
        <f t="shared" si="124"/>
        <v/>
      </c>
      <c r="FU27" s="291" t="str">
        <f t="shared" si="125"/>
        <v/>
      </c>
      <c r="FV27" s="291" t="str">
        <f t="shared" si="126"/>
        <v/>
      </c>
      <c r="FW27" s="291" t="str">
        <f t="shared" si="127"/>
        <v/>
      </c>
      <c r="FX27" s="291" t="str">
        <f t="shared" si="128"/>
        <v/>
      </c>
      <c r="FY27" s="291" t="str">
        <f t="shared" ca="1" si="129"/>
        <v/>
      </c>
      <c r="FZ27" s="291" t="str">
        <f ca="1">IF(AND(I27="",X27="",AC27=""),"",
IF(COUNTIF(エラー22シート!$G$4:$G$53, OFFSET(J27,IF(I27="",0,-I27+1),0)*100+OFFSET(Y27,IF(I27="",0,-I27+1),0)*10+AC27)&gt;0,"22-4",""))</f>
        <v/>
      </c>
      <c r="GA27" s="291" t="str">
        <f t="shared" ca="1" si="130"/>
        <v/>
      </c>
      <c r="GB27" s="291" t="str">
        <f t="shared" ca="1" si="131"/>
        <v/>
      </c>
      <c r="GC27" s="291" t="str">
        <f t="shared" ca="1" si="132"/>
        <v/>
      </c>
      <c r="GD27" s="291" t="str">
        <f t="shared" ca="1" si="133"/>
        <v/>
      </c>
      <c r="GE27" s="291" t="str">
        <f t="shared" ca="1" si="134"/>
        <v/>
      </c>
      <c r="GF27" s="291" t="str">
        <f t="shared" ca="1" si="135"/>
        <v/>
      </c>
      <c r="GG27" s="291" t="str">
        <f t="shared" ca="1" si="136"/>
        <v/>
      </c>
      <c r="GH27" s="291" t="str">
        <f t="shared" ca="1" si="137"/>
        <v/>
      </c>
      <c r="GI27" s="291" t="str">
        <f t="shared" ca="1" si="138"/>
        <v/>
      </c>
      <c r="GJ27" s="291" t="str">
        <f t="shared" ca="1" si="139"/>
        <v/>
      </c>
      <c r="GK27" s="291" t="str">
        <f t="shared" ca="1" si="140"/>
        <v/>
      </c>
      <c r="GL27" s="291" t="str">
        <f t="shared" si="141"/>
        <v/>
      </c>
      <c r="GM27" s="291" t="str">
        <f t="shared" ca="1" si="142"/>
        <v/>
      </c>
      <c r="GN27" s="291" t="str">
        <f t="shared" ca="1" si="143"/>
        <v/>
      </c>
      <c r="GO27" s="291" t="str">
        <f t="shared" ca="1" si="144"/>
        <v/>
      </c>
      <c r="GP27" s="291" t="str">
        <f t="shared" ca="1" si="145"/>
        <v/>
      </c>
      <c r="GQ27" s="291" t="str">
        <f t="shared" ca="1" si="146"/>
        <v/>
      </c>
      <c r="GR27" s="291" t="str">
        <f t="shared" ca="1" si="147"/>
        <v/>
      </c>
      <c r="GS27" s="291" t="str">
        <f t="shared" ca="1" si="148"/>
        <v/>
      </c>
      <c r="GT27" s="291" t="str">
        <f t="shared" ca="1" si="149"/>
        <v/>
      </c>
      <c r="GU27" s="291" t="str">
        <f t="shared" ca="1" si="150"/>
        <v/>
      </c>
      <c r="GV27" s="291" t="str">
        <f t="shared" ca="1" si="151"/>
        <v/>
      </c>
      <c r="GW27" s="291" t="str">
        <f t="shared" ca="1" si="152"/>
        <v/>
      </c>
      <c r="GX27" s="291" t="str">
        <f t="shared" ca="1" si="153"/>
        <v/>
      </c>
      <c r="GY27" s="291" t="str">
        <f t="shared" ca="1" si="154"/>
        <v/>
      </c>
      <c r="GZ27" s="291" t="str">
        <f t="shared" ca="1" si="155"/>
        <v/>
      </c>
      <c r="HA27" s="291" t="str">
        <f t="shared" si="156"/>
        <v/>
      </c>
      <c r="HB27" s="291" t="str">
        <f t="shared" si="157"/>
        <v/>
      </c>
      <c r="HC27" s="291" t="str">
        <f t="shared" si="158"/>
        <v/>
      </c>
      <c r="HD27" s="291" t="str">
        <f t="shared" si="159"/>
        <v/>
      </c>
      <c r="HE27" s="291" t="str">
        <f t="shared" si="160"/>
        <v/>
      </c>
      <c r="HF27" s="291" t="str">
        <f t="shared" si="161"/>
        <v/>
      </c>
      <c r="HG27" s="291" t="str">
        <f t="shared" si="162"/>
        <v/>
      </c>
      <c r="HH27" s="291" t="str">
        <f t="shared" si="163"/>
        <v/>
      </c>
      <c r="HI27" s="291" t="str">
        <f t="shared" si="164"/>
        <v/>
      </c>
      <c r="HJ27" s="291" t="str">
        <f t="shared" si="165"/>
        <v/>
      </c>
      <c r="HK27" s="291" t="str">
        <f t="shared" si="166"/>
        <v/>
      </c>
      <c r="HL27" s="291" t="str">
        <f t="shared" si="167"/>
        <v/>
      </c>
      <c r="HM27" s="291" t="str">
        <f t="shared" si="168"/>
        <v>41-1</v>
      </c>
      <c r="HN27" s="291" t="str">
        <f t="shared" si="169"/>
        <v>35-1</v>
      </c>
    </row>
    <row r="28" spans="1:222">
      <c r="A28" s="332">
        <v>24</v>
      </c>
      <c r="B28" s="332">
        <f>COUNTIF('中間シート (2)'!M:M,行政集計シート※記入不要です!A28)</f>
        <v>0</v>
      </c>
      <c r="C28" s="188" t="str">
        <f t="shared" si="177"/>
        <v/>
      </c>
      <c r="D28" s="188" t="str">
        <f t="shared" si="178"/>
        <v/>
      </c>
      <c r="E28" s="188"/>
      <c r="F28" s="188" t="str">
        <f t="shared" si="179"/>
        <v/>
      </c>
      <c r="G28" s="189"/>
      <c r="H28" s="186" t="str">
        <f>IFERROR(VLOOKUP($A28,'中間シート (2)'!$M$6:$AR$65,H$1,FALSE),"")</f>
        <v/>
      </c>
      <c r="I28" s="186" t="str">
        <f>IFERROR(VLOOKUP($A28,'中間シート (2)'!$M$6:$AR$65,I$1,FALSE),"")</f>
        <v/>
      </c>
      <c r="J28" s="186" t="str">
        <f>IFERROR(VLOOKUP($A28,'中間シート (2)'!$M$6:$AR$65,J$1,FALSE),"")</f>
        <v/>
      </c>
      <c r="K28" s="186" t="str">
        <f>IFERROR(VLOOKUP($A28,'中間シート (2)'!$M$6:$AR$65,K$1,FALSE),"")</f>
        <v/>
      </c>
      <c r="L28" s="186" t="str">
        <f>IFERROR(VLOOKUP($A28,'中間シート (2)'!$M$6:$AR$65,L$1,FALSE),"")</f>
        <v/>
      </c>
      <c r="M28" s="186" t="str">
        <f>IFERROR(VLOOKUP($A28,'中間シート (2)'!$M$6:$AR$65,M$1,FALSE),"")</f>
        <v/>
      </c>
      <c r="N28" s="186" t="str">
        <f>IFERROR(VLOOKUP($A28,'中間シート (2)'!$M$6:$AR$65,N$1,FALSE),"")</f>
        <v/>
      </c>
      <c r="O28" s="186" t="str">
        <f>IFERROR(VLOOKUP($A28,'中間シート (2)'!$M$6:$AR$65,O$1,FALSE),"")</f>
        <v/>
      </c>
      <c r="P28" s="186" t="str">
        <f>IFERROR(VLOOKUP($A28,'中間シート (2)'!$M$6:$AR$65,P$1,FALSE),"")</f>
        <v/>
      </c>
      <c r="Q28" s="186" t="str">
        <f>IFERROR(VLOOKUP($A28,'中間シート (2)'!$M$6:$AR$65,Q$1,FALSE),"")</f>
        <v/>
      </c>
      <c r="R28" s="186" t="str">
        <f>IFERROR(VLOOKUP($A28,'中間シート (2)'!$M$6:$AR$65,R$1,FALSE),"")</f>
        <v/>
      </c>
      <c r="S28" s="186" t="str">
        <f>IFERROR(VLOOKUP($A28,'中間シート (2)'!$M$6:$AR$65,S$1,FALSE),"")</f>
        <v/>
      </c>
      <c r="T28" s="186" t="str">
        <f>IFERROR(VLOOKUP($A28,'中間シート (2)'!$M$6:$AR$65,T$1,FALSE),"")</f>
        <v/>
      </c>
      <c r="U28" s="186" t="str">
        <f>IFERROR(VLOOKUP($A28,'中間シート (2)'!$M$6:$AR$65,U$1,FALSE),"")</f>
        <v/>
      </c>
      <c r="V28" s="186" t="str">
        <f>IFERROR(VLOOKUP($A28,'中間シート (2)'!$M$6:$AR$65,V$1,FALSE),"")</f>
        <v/>
      </c>
      <c r="W28" s="186"/>
      <c r="X28" s="186" t="str">
        <f>IFERROR(VLOOKUP($A28,'中間シート (2)'!$M$6:$AR$65,X$1,FALSE),"")</f>
        <v/>
      </c>
      <c r="Y28" s="186" t="str">
        <f>IFERROR(VLOOKUP($A28,'中間シート (2)'!$M$6:$AR$65,Y$1,FALSE),"")</f>
        <v/>
      </c>
      <c r="Z28" s="186" t="str">
        <f>IFERROR(VLOOKUP($A28,'中間シート (2)'!$M$6:$AR$65,Z$1,FALSE),"")</f>
        <v/>
      </c>
      <c r="AA28" s="186" t="str">
        <f>IFERROR(VLOOKUP($A28,'中間シート (2)'!$M$6:$AR$65,AA$1,FALSE),"")</f>
        <v/>
      </c>
      <c r="AB28" s="186" t="str">
        <f>IFERROR(VLOOKUP($A28,'中間シート (2)'!$M$6:$AR$65,AB$1,FALSE),"")</f>
        <v/>
      </c>
      <c r="AC28" s="186" t="str">
        <f>IFERROR(VLOOKUP($A28,'中間シート (2)'!$M$6:$AR$65,AC$1,FALSE),"")</f>
        <v/>
      </c>
      <c r="AD28" s="186" t="str">
        <f>IFERROR(VLOOKUP($A28,'中間シート (2)'!$M$6:$AR$65,AD$1,FALSE),"")</f>
        <v/>
      </c>
      <c r="AE28" s="186" t="str">
        <f>IFERROR(VLOOKUP($A28,'中間シート (2)'!$M$6:$AR$65,AE$1,FALSE),"")</f>
        <v/>
      </c>
      <c r="AF28" s="186"/>
      <c r="AG28" s="186"/>
      <c r="AH28" s="186"/>
      <c r="AI28" s="194" t="str">
        <f>IFERROR(VLOOKUP($A28,'中間シート (2)'!$M$6:$BC$67,AI$1,FALSE),"")</f>
        <v/>
      </c>
      <c r="AJ28" s="194" t="str">
        <f>IFERROR(VLOOKUP($A28,'中間シート (2)'!$M$6:$BC$67,AJ$1,FALSE),"")</f>
        <v/>
      </c>
      <c r="AK28" s="194" t="str">
        <f>IFERROR(VLOOKUP($A28,'中間シート (2)'!$M$6:$BC$67,AK$1,FALSE),"")</f>
        <v/>
      </c>
      <c r="AL28" s="194" t="str">
        <f>IFERROR(VLOOKUP($A28,'中間シート (2)'!$M$6:$BC$67,AL$1,FALSE),"")</f>
        <v/>
      </c>
      <c r="AM28" s="194" t="str">
        <f>IFERROR(VLOOKUP($A28,'中間シート (2)'!$M$6:$BC$67,AM$1,FALSE),"")</f>
        <v/>
      </c>
      <c r="AN28" s="194" t="str">
        <f>IFERROR(VLOOKUP($A28,'中間シート (2)'!$M$6:$BC$67,AN$1,FALSE),"")</f>
        <v/>
      </c>
      <c r="AO28" s="194" t="str">
        <f>IFERROR(VLOOKUP($A28,'中間シート (2)'!$M$6:$BC$67,AO$1,FALSE),"")</f>
        <v/>
      </c>
      <c r="AP28" s="194" t="str">
        <f>IFERROR(VLOOKUP($A28,'中間シート (2)'!$M$6:$BC$67,AP$1,FALSE),"")</f>
        <v/>
      </c>
      <c r="AS28" s="187"/>
      <c r="AT28" s="187"/>
      <c r="AU28" s="187"/>
      <c r="AV28" s="290">
        <f t="shared" si="170"/>
        <v>1</v>
      </c>
      <c r="AW28" s="290">
        <f t="shared" si="171"/>
        <v>1</v>
      </c>
      <c r="AX28" s="290">
        <f t="shared" si="172"/>
        <v>1</v>
      </c>
      <c r="AY28" s="290">
        <f t="shared" si="173"/>
        <v>24</v>
      </c>
      <c r="AZ28" s="290">
        <f t="shared" si="174"/>
        <v>24</v>
      </c>
      <c r="BA28" s="290">
        <f t="shared" si="175"/>
        <v>241</v>
      </c>
      <c r="BB28" s="290">
        <f t="shared" si="8"/>
        <v>0</v>
      </c>
      <c r="BC28" s="290">
        <f t="shared" si="9"/>
        <v>0</v>
      </c>
      <c r="BD28" s="290">
        <f t="shared" si="176"/>
        <v>0</v>
      </c>
      <c r="BE28" s="290"/>
      <c r="BF28" s="290">
        <v>24</v>
      </c>
      <c r="BG28" s="290">
        <f t="shared" si="11"/>
        <v>0</v>
      </c>
      <c r="BH28" s="290">
        <f t="shared" si="12"/>
        <v>0</v>
      </c>
      <c r="BI28" s="290"/>
      <c r="BJ28" s="291" t="str">
        <f t="shared" si="13"/>
        <v>2-1</v>
      </c>
      <c r="BK28" s="291" t="str">
        <f t="shared" si="14"/>
        <v/>
      </c>
      <c r="BL28" s="291" t="str">
        <f t="shared" si="15"/>
        <v/>
      </c>
      <c r="BM28" s="291" t="str">
        <f t="shared" si="16"/>
        <v/>
      </c>
      <c r="BN28" s="291" t="str">
        <f t="shared" ca="1" si="17"/>
        <v/>
      </c>
      <c r="BO28" s="291" t="str">
        <f t="shared" ca="1" si="18"/>
        <v/>
      </c>
      <c r="BP28" s="291" t="str">
        <f t="shared" si="19"/>
        <v/>
      </c>
      <c r="BQ28" s="291" t="str">
        <f t="shared" ca="1" si="20"/>
        <v/>
      </c>
      <c r="BR28" s="291" t="str">
        <f t="shared" si="21"/>
        <v/>
      </c>
      <c r="BS28" s="291" t="str">
        <f t="shared" si="22"/>
        <v/>
      </c>
      <c r="BT28" s="291" t="str">
        <f t="shared" si="23"/>
        <v/>
      </c>
      <c r="BU28" s="291" t="str">
        <f t="shared" si="24"/>
        <v/>
      </c>
      <c r="BV28" s="291" t="str">
        <f t="shared" ca="1" si="25"/>
        <v/>
      </c>
      <c r="BW28" s="291" t="str">
        <f t="shared" si="26"/>
        <v/>
      </c>
      <c r="BX28" s="291" t="str">
        <f t="shared" ca="1" si="27"/>
        <v/>
      </c>
      <c r="BY28" s="291" t="str">
        <f t="shared" si="28"/>
        <v/>
      </c>
      <c r="BZ28" s="291" t="str">
        <f t="shared" si="29"/>
        <v/>
      </c>
      <c r="CA28" s="291" t="str">
        <f t="shared" si="30"/>
        <v>5-4</v>
      </c>
      <c r="CB28" s="291" t="str">
        <f t="shared" si="31"/>
        <v/>
      </c>
      <c r="CC28" s="291" t="str">
        <f t="shared" si="32"/>
        <v/>
      </c>
      <c r="CD28" s="291" t="str">
        <f t="shared" si="33"/>
        <v/>
      </c>
      <c r="CE28" s="291" t="str">
        <f t="shared" si="34"/>
        <v/>
      </c>
      <c r="CF28" s="291" t="str">
        <f t="shared" si="35"/>
        <v/>
      </c>
      <c r="CG28" s="291" t="str">
        <f t="shared" si="36"/>
        <v>7-3</v>
      </c>
      <c r="CH28" s="291" t="str">
        <f t="shared" si="37"/>
        <v/>
      </c>
      <c r="CI28" s="291" t="str">
        <f t="shared" si="38"/>
        <v/>
      </c>
      <c r="CJ28" s="291" t="str">
        <f t="shared" si="39"/>
        <v>8-3</v>
      </c>
      <c r="CK28" s="291" t="str">
        <f t="shared" si="40"/>
        <v>8-4</v>
      </c>
      <c r="CL28" s="291" t="str">
        <f t="shared" si="41"/>
        <v/>
      </c>
      <c r="CM28" s="291" t="str">
        <f t="shared" si="42"/>
        <v>9-1-3</v>
      </c>
      <c r="CN28" s="291" t="str">
        <f>IF(AND(I28&gt;=2, I28&lt;=4, N28=""), "",
IF(AND(N28&lt;&gt;"",IFERROR(MATCH(VALUE(N28),'主要用途（大分類）'!$A$5:$A$38,0),0)=0),"9-1-4",""))</f>
        <v/>
      </c>
      <c r="CO28" s="291" t="str">
        <f t="shared" si="43"/>
        <v/>
      </c>
      <c r="CP28" s="291" t="str">
        <f t="shared" si="44"/>
        <v>9-2-2</v>
      </c>
      <c r="CQ28" s="291" t="str">
        <f>IF(AND(I28&gt;=2, I28&lt;=4, O28=""), "",
IF(OR(AND(O28&lt;&gt;"",IFERROR(MATCH(VALUE(O28),建築物の用途区分!$C$5:$C$76,0),0)=0),AND(AI28&lt;&gt;"",IFERROR(MATCH(VALUE(AI28),建築物の用途区分!$C$5:$C$76,0),0)=0),AND(AK28&lt;&gt;"",IFERROR(MATCH(VALUE(AK28),建築物の用途区分!$C$5:$C$76,0),0)=0),AND(AM28&lt;&gt;"",IFERROR(MATCH(VALUE(AM28),建築物の用途区分!$C$5:$C$76,0),0)=0)),"9-2-3",""))</f>
        <v/>
      </c>
      <c r="CR28" s="291" t="str">
        <f>IF(AND(I28&gt;=2, I28&lt;=4, O28=""), "",IF(M28=1,IF(VLOOKUP(VALUE(O28),'用途の分類（用途区分）対応表'!$B$7:$S$78,IF(VALUE(N28)=1,2,IF(VALUE(N28)=2,3,IF(AND(N28&gt;=10,N28&lt;=24),N28-6,N28-26))),FALSE)="×","9-2-4",""),""))</f>
        <v/>
      </c>
      <c r="CS28" s="291" t="str">
        <f t="shared" si="45"/>
        <v/>
      </c>
      <c r="CT28" s="291" t="str">
        <f t="shared" si="46"/>
        <v/>
      </c>
      <c r="CU28" s="291" t="str">
        <f t="shared" si="47"/>
        <v/>
      </c>
      <c r="CV28" s="291" t="str">
        <f t="shared" si="48"/>
        <v/>
      </c>
      <c r="CW28" s="291" t="str">
        <f t="shared" si="49"/>
        <v/>
      </c>
      <c r="CX28" s="291" t="str">
        <f t="shared" si="50"/>
        <v/>
      </c>
      <c r="CY28" s="291" t="str">
        <f t="shared" si="51"/>
        <v/>
      </c>
      <c r="CZ28" s="291" t="str">
        <f t="shared" si="52"/>
        <v>11-3</v>
      </c>
      <c r="DA28" s="291" t="str">
        <f t="shared" si="53"/>
        <v/>
      </c>
      <c r="DB28" s="291" t="str">
        <f t="shared" si="54"/>
        <v/>
      </c>
      <c r="DC28" s="291" t="str">
        <f t="shared" si="55"/>
        <v/>
      </c>
      <c r="DD28" s="291" t="str">
        <f t="shared" si="56"/>
        <v>12-3</v>
      </c>
      <c r="DE28" s="291" t="str">
        <f t="shared" si="57"/>
        <v/>
      </c>
      <c r="DF28" s="291" t="str">
        <f t="shared" si="58"/>
        <v/>
      </c>
      <c r="DG28" s="291" t="str">
        <f t="shared" si="59"/>
        <v/>
      </c>
      <c r="DH28" s="291" t="str">
        <f t="shared" si="60"/>
        <v>13-3</v>
      </c>
      <c r="DI28" s="291" t="str">
        <f t="shared" si="61"/>
        <v/>
      </c>
      <c r="DJ28" s="291" t="str">
        <f t="shared" si="62"/>
        <v/>
      </c>
      <c r="DK28" s="291" t="str">
        <f t="shared" si="63"/>
        <v>13-8</v>
      </c>
      <c r="DL28" s="291" t="str">
        <f t="shared" si="64"/>
        <v/>
      </c>
      <c r="DM28" s="291" t="str">
        <f t="shared" si="65"/>
        <v/>
      </c>
      <c r="DN28" s="291" t="str">
        <f t="shared" si="66"/>
        <v/>
      </c>
      <c r="DO28" s="291" t="str">
        <f t="shared" si="67"/>
        <v>14-2</v>
      </c>
      <c r="DP28" s="291" t="str">
        <f t="shared" si="68"/>
        <v/>
      </c>
      <c r="DQ28" s="291" t="str">
        <f t="shared" si="69"/>
        <v/>
      </c>
      <c r="DR28" s="291" t="str">
        <f t="shared" si="70"/>
        <v/>
      </c>
      <c r="DS28" s="291" t="str">
        <f t="shared" si="71"/>
        <v/>
      </c>
      <c r="DT28" s="291" t="str">
        <f t="shared" si="72"/>
        <v/>
      </c>
      <c r="DU28" s="291" t="str">
        <f t="shared" si="73"/>
        <v/>
      </c>
      <c r="DV28" s="291" t="str">
        <f t="shared" si="74"/>
        <v/>
      </c>
      <c r="DW28" s="291" t="str">
        <f t="shared" si="75"/>
        <v/>
      </c>
      <c r="DX28" s="291" t="str">
        <f t="shared" si="76"/>
        <v/>
      </c>
      <c r="DY28" s="291" t="str">
        <f t="shared" si="77"/>
        <v/>
      </c>
      <c r="DZ28" s="291" t="str">
        <f t="shared" si="78"/>
        <v/>
      </c>
      <c r="EA28" s="291" t="str">
        <f t="shared" si="79"/>
        <v/>
      </c>
      <c r="EB28" s="291" t="str">
        <f t="shared" si="80"/>
        <v/>
      </c>
      <c r="EC28" s="291" t="str">
        <f t="shared" si="81"/>
        <v/>
      </c>
      <c r="ED28" s="291" t="str">
        <f t="shared" si="82"/>
        <v/>
      </c>
      <c r="EE28" s="291" t="str">
        <f t="shared" si="83"/>
        <v/>
      </c>
      <c r="EF28" s="291" t="str">
        <f t="shared" si="84"/>
        <v/>
      </c>
      <c r="EG28" s="291" t="str">
        <f t="shared" si="85"/>
        <v/>
      </c>
      <c r="EH28" s="291" t="str">
        <f t="shared" si="86"/>
        <v/>
      </c>
      <c r="EI28" s="291" t="str">
        <f t="shared" si="87"/>
        <v/>
      </c>
      <c r="EJ28" s="291" t="str">
        <f t="shared" si="88"/>
        <v/>
      </c>
      <c r="EK28" s="291" t="str">
        <f t="shared" si="89"/>
        <v/>
      </c>
      <c r="EL28" s="291" t="str">
        <f t="shared" si="90"/>
        <v/>
      </c>
      <c r="EM28" s="291" t="str">
        <f t="shared" si="91"/>
        <v/>
      </c>
      <c r="EN28" s="291" t="str">
        <f t="shared" si="92"/>
        <v/>
      </c>
      <c r="EO28" s="291" t="str">
        <f t="shared" si="93"/>
        <v/>
      </c>
      <c r="EP28" s="291" t="str">
        <f t="shared" si="94"/>
        <v/>
      </c>
      <c r="EQ28" s="291" t="str">
        <f t="shared" si="95"/>
        <v/>
      </c>
      <c r="ER28" s="291" t="str">
        <f t="shared" si="96"/>
        <v/>
      </c>
      <c r="ES28" s="291" t="str">
        <f t="shared" si="97"/>
        <v/>
      </c>
      <c r="ET28" s="291" t="str">
        <f t="shared" si="98"/>
        <v/>
      </c>
      <c r="EU28" s="291" t="str">
        <f t="shared" si="99"/>
        <v/>
      </c>
      <c r="EV28" s="291" t="str">
        <f t="shared" si="100"/>
        <v/>
      </c>
      <c r="EW28" s="291" t="str">
        <f t="shared" si="101"/>
        <v/>
      </c>
      <c r="EX28" s="291" t="str">
        <f t="shared" si="102"/>
        <v/>
      </c>
      <c r="EY28" s="291" t="str">
        <f t="shared" si="103"/>
        <v/>
      </c>
      <c r="EZ28" s="291" t="str">
        <f t="shared" si="104"/>
        <v/>
      </c>
      <c r="FA28" s="291" t="str">
        <f t="shared" si="105"/>
        <v/>
      </c>
      <c r="FB28" s="291" t="str">
        <f t="shared" si="106"/>
        <v/>
      </c>
      <c r="FC28" s="291" t="str">
        <f t="shared" si="107"/>
        <v/>
      </c>
      <c r="FD28" s="291" t="str">
        <f t="shared" si="108"/>
        <v/>
      </c>
      <c r="FE28" s="291" t="str">
        <f t="shared" si="109"/>
        <v/>
      </c>
      <c r="FF28" s="291" t="str">
        <f t="shared" si="110"/>
        <v/>
      </c>
      <c r="FG28" s="291" t="str">
        <f t="shared" si="111"/>
        <v/>
      </c>
      <c r="FH28" s="291" t="str">
        <f t="shared" si="112"/>
        <v/>
      </c>
      <c r="FI28" s="291" t="str">
        <f t="shared" si="113"/>
        <v/>
      </c>
      <c r="FJ28" s="291" t="str">
        <f t="shared" ca="1" si="114"/>
        <v/>
      </c>
      <c r="FK28" s="291" t="str">
        <f t="shared" ca="1" si="115"/>
        <v/>
      </c>
      <c r="FL28" s="291" t="str">
        <f t="shared" si="116"/>
        <v/>
      </c>
      <c r="FM28" s="291" t="str">
        <f t="shared" si="117"/>
        <v/>
      </c>
      <c r="FN28" s="291" t="str">
        <f t="shared" si="118"/>
        <v/>
      </c>
      <c r="FO28" s="291" t="str">
        <f t="shared" si="119"/>
        <v/>
      </c>
      <c r="FP28" s="291" t="str">
        <f t="shared" si="120"/>
        <v/>
      </c>
      <c r="FQ28" s="291" t="str">
        <f t="shared" si="121"/>
        <v/>
      </c>
      <c r="FR28" s="291" t="str">
        <f t="shared" si="122"/>
        <v/>
      </c>
      <c r="FS28" s="291" t="str">
        <f t="shared" si="123"/>
        <v/>
      </c>
      <c r="FT28" s="291" t="str">
        <f t="shared" si="124"/>
        <v/>
      </c>
      <c r="FU28" s="291" t="str">
        <f t="shared" si="125"/>
        <v/>
      </c>
      <c r="FV28" s="291" t="str">
        <f t="shared" si="126"/>
        <v/>
      </c>
      <c r="FW28" s="291" t="str">
        <f t="shared" si="127"/>
        <v/>
      </c>
      <c r="FX28" s="291" t="str">
        <f t="shared" si="128"/>
        <v/>
      </c>
      <c r="FY28" s="291" t="str">
        <f t="shared" ca="1" si="129"/>
        <v/>
      </c>
      <c r="FZ28" s="291" t="str">
        <f ca="1">IF(AND(I28="",X28="",AC28=""),"",
IF(COUNTIF(エラー22シート!$G$4:$G$53, OFFSET(J28,IF(I28="",0,-I28+1),0)*100+OFFSET(Y28,IF(I28="",0,-I28+1),0)*10+AC28)&gt;0,"22-4",""))</f>
        <v/>
      </c>
      <c r="GA28" s="291" t="str">
        <f t="shared" ca="1" si="130"/>
        <v/>
      </c>
      <c r="GB28" s="291" t="str">
        <f t="shared" ca="1" si="131"/>
        <v/>
      </c>
      <c r="GC28" s="291" t="str">
        <f t="shared" ca="1" si="132"/>
        <v/>
      </c>
      <c r="GD28" s="291" t="str">
        <f t="shared" ca="1" si="133"/>
        <v/>
      </c>
      <c r="GE28" s="291" t="str">
        <f t="shared" ca="1" si="134"/>
        <v/>
      </c>
      <c r="GF28" s="291" t="str">
        <f t="shared" ca="1" si="135"/>
        <v/>
      </c>
      <c r="GG28" s="291" t="str">
        <f t="shared" ca="1" si="136"/>
        <v/>
      </c>
      <c r="GH28" s="291" t="str">
        <f t="shared" ca="1" si="137"/>
        <v/>
      </c>
      <c r="GI28" s="291" t="str">
        <f t="shared" ca="1" si="138"/>
        <v/>
      </c>
      <c r="GJ28" s="291" t="str">
        <f t="shared" ca="1" si="139"/>
        <v/>
      </c>
      <c r="GK28" s="291" t="str">
        <f t="shared" ca="1" si="140"/>
        <v/>
      </c>
      <c r="GL28" s="291" t="str">
        <f t="shared" si="141"/>
        <v/>
      </c>
      <c r="GM28" s="291" t="str">
        <f t="shared" ca="1" si="142"/>
        <v/>
      </c>
      <c r="GN28" s="291" t="str">
        <f t="shared" ca="1" si="143"/>
        <v/>
      </c>
      <c r="GO28" s="291" t="str">
        <f t="shared" ca="1" si="144"/>
        <v/>
      </c>
      <c r="GP28" s="291" t="str">
        <f t="shared" ca="1" si="145"/>
        <v/>
      </c>
      <c r="GQ28" s="291" t="str">
        <f t="shared" ca="1" si="146"/>
        <v/>
      </c>
      <c r="GR28" s="291" t="str">
        <f t="shared" ca="1" si="147"/>
        <v/>
      </c>
      <c r="GS28" s="291" t="str">
        <f t="shared" ca="1" si="148"/>
        <v/>
      </c>
      <c r="GT28" s="291" t="str">
        <f t="shared" ca="1" si="149"/>
        <v/>
      </c>
      <c r="GU28" s="291" t="str">
        <f t="shared" ca="1" si="150"/>
        <v/>
      </c>
      <c r="GV28" s="291" t="str">
        <f t="shared" ca="1" si="151"/>
        <v/>
      </c>
      <c r="GW28" s="291" t="str">
        <f t="shared" ca="1" si="152"/>
        <v/>
      </c>
      <c r="GX28" s="291" t="str">
        <f t="shared" ca="1" si="153"/>
        <v/>
      </c>
      <c r="GY28" s="291" t="str">
        <f t="shared" ca="1" si="154"/>
        <v/>
      </c>
      <c r="GZ28" s="291" t="str">
        <f t="shared" ca="1" si="155"/>
        <v/>
      </c>
      <c r="HA28" s="291" t="str">
        <f t="shared" si="156"/>
        <v/>
      </c>
      <c r="HB28" s="291" t="str">
        <f t="shared" si="157"/>
        <v/>
      </c>
      <c r="HC28" s="291" t="str">
        <f t="shared" si="158"/>
        <v/>
      </c>
      <c r="HD28" s="291" t="str">
        <f t="shared" si="159"/>
        <v/>
      </c>
      <c r="HE28" s="291" t="str">
        <f t="shared" si="160"/>
        <v/>
      </c>
      <c r="HF28" s="291" t="str">
        <f t="shared" si="161"/>
        <v/>
      </c>
      <c r="HG28" s="291" t="str">
        <f t="shared" si="162"/>
        <v/>
      </c>
      <c r="HH28" s="291" t="str">
        <f t="shared" si="163"/>
        <v/>
      </c>
      <c r="HI28" s="291" t="str">
        <f t="shared" si="164"/>
        <v/>
      </c>
      <c r="HJ28" s="291" t="str">
        <f t="shared" si="165"/>
        <v/>
      </c>
      <c r="HK28" s="291" t="str">
        <f t="shared" si="166"/>
        <v/>
      </c>
      <c r="HL28" s="291" t="str">
        <f t="shared" si="167"/>
        <v/>
      </c>
      <c r="HM28" s="291" t="str">
        <f t="shared" si="168"/>
        <v>41-1</v>
      </c>
      <c r="HN28" s="291" t="str">
        <f t="shared" si="169"/>
        <v>35-1</v>
      </c>
    </row>
    <row r="29" spans="1:222">
      <c r="A29" s="332">
        <v>25</v>
      </c>
      <c r="B29" s="332">
        <f>COUNTIF('中間シート (2)'!M:M,行政集計シート※記入不要です!A29)</f>
        <v>0</v>
      </c>
      <c r="C29" s="188" t="str">
        <f t="shared" si="177"/>
        <v/>
      </c>
      <c r="D29" s="188" t="str">
        <f t="shared" si="178"/>
        <v/>
      </c>
      <c r="E29" s="188"/>
      <c r="F29" s="188" t="str">
        <f t="shared" si="179"/>
        <v/>
      </c>
      <c r="G29" s="189"/>
      <c r="H29" s="186" t="str">
        <f>IFERROR(VLOOKUP($A29,'中間シート (2)'!$M$6:$AR$65,H$1,FALSE),"")</f>
        <v/>
      </c>
      <c r="I29" s="186" t="str">
        <f>IFERROR(VLOOKUP($A29,'中間シート (2)'!$M$6:$AR$65,I$1,FALSE),"")</f>
        <v/>
      </c>
      <c r="J29" s="186" t="str">
        <f>IFERROR(VLOOKUP($A29,'中間シート (2)'!$M$6:$AR$65,J$1,FALSE),"")</f>
        <v/>
      </c>
      <c r="K29" s="186" t="str">
        <f>IFERROR(VLOOKUP($A29,'中間シート (2)'!$M$6:$AR$65,K$1,FALSE),"")</f>
        <v/>
      </c>
      <c r="L29" s="186" t="str">
        <f>IFERROR(VLOOKUP($A29,'中間シート (2)'!$M$6:$AR$65,L$1,FALSE),"")</f>
        <v/>
      </c>
      <c r="M29" s="186" t="str">
        <f>IFERROR(VLOOKUP($A29,'中間シート (2)'!$M$6:$AR$65,M$1,FALSE),"")</f>
        <v/>
      </c>
      <c r="N29" s="186" t="str">
        <f>IFERROR(VLOOKUP($A29,'中間シート (2)'!$M$6:$AR$65,N$1,FALSE),"")</f>
        <v/>
      </c>
      <c r="O29" s="186" t="str">
        <f>IFERROR(VLOOKUP($A29,'中間シート (2)'!$M$6:$AR$65,O$1,FALSE),"")</f>
        <v/>
      </c>
      <c r="P29" s="186" t="str">
        <f>IFERROR(VLOOKUP($A29,'中間シート (2)'!$M$6:$AR$65,P$1,FALSE),"")</f>
        <v/>
      </c>
      <c r="Q29" s="186" t="str">
        <f>IFERROR(VLOOKUP($A29,'中間シート (2)'!$M$6:$AR$65,Q$1,FALSE),"")</f>
        <v/>
      </c>
      <c r="R29" s="186" t="str">
        <f>IFERROR(VLOOKUP($A29,'中間シート (2)'!$M$6:$AR$65,R$1,FALSE),"")</f>
        <v/>
      </c>
      <c r="S29" s="186" t="str">
        <f>IFERROR(VLOOKUP($A29,'中間シート (2)'!$M$6:$AR$65,S$1,FALSE),"")</f>
        <v/>
      </c>
      <c r="T29" s="186" t="str">
        <f>IFERROR(VLOOKUP($A29,'中間シート (2)'!$M$6:$AR$65,T$1,FALSE),"")</f>
        <v/>
      </c>
      <c r="U29" s="186" t="str">
        <f>IFERROR(VLOOKUP($A29,'中間シート (2)'!$M$6:$AR$65,U$1,FALSE),"")</f>
        <v/>
      </c>
      <c r="V29" s="186" t="str">
        <f>IFERROR(VLOOKUP($A29,'中間シート (2)'!$M$6:$AR$65,V$1,FALSE),"")</f>
        <v/>
      </c>
      <c r="W29" s="186"/>
      <c r="X29" s="186" t="str">
        <f>IFERROR(VLOOKUP($A29,'中間シート (2)'!$M$6:$AR$65,X$1,FALSE),"")</f>
        <v/>
      </c>
      <c r="Y29" s="186" t="str">
        <f>IFERROR(VLOOKUP($A29,'中間シート (2)'!$M$6:$AR$65,Y$1,FALSE),"")</f>
        <v/>
      </c>
      <c r="Z29" s="186" t="str">
        <f>IFERROR(VLOOKUP($A29,'中間シート (2)'!$M$6:$AR$65,Z$1,FALSE),"")</f>
        <v/>
      </c>
      <c r="AA29" s="186" t="str">
        <f>IFERROR(VLOOKUP($A29,'中間シート (2)'!$M$6:$AR$65,AA$1,FALSE),"")</f>
        <v/>
      </c>
      <c r="AB29" s="186" t="str">
        <f>IFERROR(VLOOKUP($A29,'中間シート (2)'!$M$6:$AR$65,AB$1,FALSE),"")</f>
        <v/>
      </c>
      <c r="AC29" s="186" t="str">
        <f>IFERROR(VLOOKUP($A29,'中間シート (2)'!$M$6:$AR$65,AC$1,FALSE),"")</f>
        <v/>
      </c>
      <c r="AD29" s="186" t="str">
        <f>IFERROR(VLOOKUP($A29,'中間シート (2)'!$M$6:$AR$65,AD$1,FALSE),"")</f>
        <v/>
      </c>
      <c r="AE29" s="186" t="str">
        <f>IFERROR(VLOOKUP($A29,'中間シート (2)'!$M$6:$AR$65,AE$1,FALSE),"")</f>
        <v/>
      </c>
      <c r="AF29" s="186"/>
      <c r="AG29" s="186"/>
      <c r="AH29" s="186"/>
      <c r="AI29" s="194" t="str">
        <f>IFERROR(VLOOKUP($A29,'中間シート (2)'!$M$6:$BC$67,AI$1,FALSE),"")</f>
        <v/>
      </c>
      <c r="AJ29" s="194" t="str">
        <f>IFERROR(VLOOKUP($A29,'中間シート (2)'!$M$6:$BC$67,AJ$1,FALSE),"")</f>
        <v/>
      </c>
      <c r="AK29" s="194" t="str">
        <f>IFERROR(VLOOKUP($A29,'中間シート (2)'!$M$6:$BC$67,AK$1,FALSE),"")</f>
        <v/>
      </c>
      <c r="AL29" s="194" t="str">
        <f>IFERROR(VLOOKUP($A29,'中間シート (2)'!$M$6:$BC$67,AL$1,FALSE),"")</f>
        <v/>
      </c>
      <c r="AM29" s="194" t="str">
        <f>IFERROR(VLOOKUP($A29,'中間シート (2)'!$M$6:$BC$67,AM$1,FALSE),"")</f>
        <v/>
      </c>
      <c r="AN29" s="194" t="str">
        <f>IFERROR(VLOOKUP($A29,'中間シート (2)'!$M$6:$BC$67,AN$1,FALSE),"")</f>
        <v/>
      </c>
      <c r="AO29" s="194" t="str">
        <f>IFERROR(VLOOKUP($A29,'中間シート (2)'!$M$6:$BC$67,AO$1,FALSE),"")</f>
        <v/>
      </c>
      <c r="AP29" s="194" t="str">
        <f>IFERROR(VLOOKUP($A29,'中間シート (2)'!$M$6:$BC$67,AP$1,FALSE),"")</f>
        <v/>
      </c>
      <c r="AS29" s="187"/>
      <c r="AT29" s="187"/>
      <c r="AU29" s="187"/>
      <c r="AV29" s="290">
        <f t="shared" si="170"/>
        <v>1</v>
      </c>
      <c r="AW29" s="290">
        <f t="shared" si="171"/>
        <v>1</v>
      </c>
      <c r="AX29" s="290">
        <f t="shared" si="172"/>
        <v>1</v>
      </c>
      <c r="AY29" s="290">
        <f t="shared" si="173"/>
        <v>25</v>
      </c>
      <c r="AZ29" s="290">
        <f t="shared" si="174"/>
        <v>25</v>
      </c>
      <c r="BA29" s="290">
        <f t="shared" si="175"/>
        <v>251</v>
      </c>
      <c r="BB29" s="290">
        <f t="shared" si="8"/>
        <v>0</v>
      </c>
      <c r="BC29" s="290">
        <f t="shared" si="9"/>
        <v>0</v>
      </c>
      <c r="BD29" s="290">
        <f t="shared" si="176"/>
        <v>0</v>
      </c>
      <c r="BE29" s="290"/>
      <c r="BF29" s="290">
        <v>25</v>
      </c>
      <c r="BG29" s="290">
        <f t="shared" si="11"/>
        <v>0</v>
      </c>
      <c r="BH29" s="290">
        <f t="shared" si="12"/>
        <v>0</v>
      </c>
      <c r="BI29" s="290"/>
      <c r="BJ29" s="291" t="str">
        <f t="shared" si="13"/>
        <v>2-1</v>
      </c>
      <c r="BK29" s="291" t="str">
        <f t="shared" si="14"/>
        <v/>
      </c>
      <c r="BL29" s="291" t="str">
        <f t="shared" si="15"/>
        <v/>
      </c>
      <c r="BM29" s="291" t="str">
        <f t="shared" si="16"/>
        <v/>
      </c>
      <c r="BN29" s="291" t="str">
        <f t="shared" ca="1" si="17"/>
        <v/>
      </c>
      <c r="BO29" s="291" t="str">
        <f t="shared" ca="1" si="18"/>
        <v/>
      </c>
      <c r="BP29" s="291" t="str">
        <f t="shared" si="19"/>
        <v/>
      </c>
      <c r="BQ29" s="291" t="str">
        <f t="shared" ca="1" si="20"/>
        <v/>
      </c>
      <c r="BR29" s="291" t="str">
        <f t="shared" si="21"/>
        <v/>
      </c>
      <c r="BS29" s="291" t="str">
        <f t="shared" si="22"/>
        <v/>
      </c>
      <c r="BT29" s="291" t="str">
        <f t="shared" si="23"/>
        <v/>
      </c>
      <c r="BU29" s="291" t="str">
        <f t="shared" si="24"/>
        <v/>
      </c>
      <c r="BV29" s="291" t="str">
        <f t="shared" ca="1" si="25"/>
        <v/>
      </c>
      <c r="BW29" s="291" t="str">
        <f t="shared" si="26"/>
        <v/>
      </c>
      <c r="BX29" s="291" t="str">
        <f t="shared" ca="1" si="27"/>
        <v/>
      </c>
      <c r="BY29" s="291" t="str">
        <f t="shared" si="28"/>
        <v/>
      </c>
      <c r="BZ29" s="291" t="str">
        <f t="shared" si="29"/>
        <v/>
      </c>
      <c r="CA29" s="291" t="str">
        <f t="shared" si="30"/>
        <v>5-4</v>
      </c>
      <c r="CB29" s="291" t="str">
        <f t="shared" si="31"/>
        <v/>
      </c>
      <c r="CC29" s="291" t="str">
        <f t="shared" si="32"/>
        <v/>
      </c>
      <c r="CD29" s="291" t="str">
        <f t="shared" si="33"/>
        <v/>
      </c>
      <c r="CE29" s="291" t="str">
        <f t="shared" si="34"/>
        <v/>
      </c>
      <c r="CF29" s="291" t="str">
        <f t="shared" si="35"/>
        <v/>
      </c>
      <c r="CG29" s="291" t="str">
        <f t="shared" si="36"/>
        <v>7-3</v>
      </c>
      <c r="CH29" s="291" t="str">
        <f t="shared" si="37"/>
        <v/>
      </c>
      <c r="CI29" s="291" t="str">
        <f t="shared" si="38"/>
        <v/>
      </c>
      <c r="CJ29" s="291" t="str">
        <f t="shared" si="39"/>
        <v>8-3</v>
      </c>
      <c r="CK29" s="291" t="str">
        <f t="shared" si="40"/>
        <v>8-4</v>
      </c>
      <c r="CL29" s="291" t="str">
        <f t="shared" si="41"/>
        <v/>
      </c>
      <c r="CM29" s="291" t="str">
        <f t="shared" si="42"/>
        <v>9-1-3</v>
      </c>
      <c r="CN29" s="291" t="str">
        <f>IF(AND(I29&gt;=2, I29&lt;=4, N29=""), "",
IF(AND(N29&lt;&gt;"",IFERROR(MATCH(VALUE(N29),'主要用途（大分類）'!$A$5:$A$38,0),0)=0),"9-1-4",""))</f>
        <v/>
      </c>
      <c r="CO29" s="291" t="str">
        <f t="shared" si="43"/>
        <v/>
      </c>
      <c r="CP29" s="291" t="str">
        <f t="shared" si="44"/>
        <v>9-2-2</v>
      </c>
      <c r="CQ29" s="291" t="str">
        <f>IF(AND(I29&gt;=2, I29&lt;=4, O29=""), "",
IF(OR(AND(O29&lt;&gt;"",IFERROR(MATCH(VALUE(O29),建築物の用途区分!$C$5:$C$76,0),0)=0),AND(AI29&lt;&gt;"",IFERROR(MATCH(VALUE(AI29),建築物の用途区分!$C$5:$C$76,0),0)=0),AND(AK29&lt;&gt;"",IFERROR(MATCH(VALUE(AK29),建築物の用途区分!$C$5:$C$76,0),0)=0),AND(AM29&lt;&gt;"",IFERROR(MATCH(VALUE(AM29),建築物の用途区分!$C$5:$C$76,0),0)=0)),"9-2-3",""))</f>
        <v/>
      </c>
      <c r="CR29" s="291" t="str">
        <f>IF(AND(I29&gt;=2, I29&lt;=4, O29=""), "",IF(M29=1,IF(VLOOKUP(VALUE(O29),'用途の分類（用途区分）対応表'!$B$7:$S$78,IF(VALUE(N29)=1,2,IF(VALUE(N29)=2,3,IF(AND(N29&gt;=10,N29&lt;=24),N29-6,N29-26))),FALSE)="×","9-2-4",""),""))</f>
        <v/>
      </c>
      <c r="CS29" s="291" t="str">
        <f t="shared" si="45"/>
        <v/>
      </c>
      <c r="CT29" s="291" t="str">
        <f t="shared" si="46"/>
        <v/>
      </c>
      <c r="CU29" s="291" t="str">
        <f t="shared" si="47"/>
        <v/>
      </c>
      <c r="CV29" s="291" t="str">
        <f t="shared" si="48"/>
        <v/>
      </c>
      <c r="CW29" s="291" t="str">
        <f t="shared" si="49"/>
        <v/>
      </c>
      <c r="CX29" s="291" t="str">
        <f t="shared" si="50"/>
        <v/>
      </c>
      <c r="CY29" s="291" t="str">
        <f t="shared" si="51"/>
        <v/>
      </c>
      <c r="CZ29" s="291" t="str">
        <f t="shared" si="52"/>
        <v>11-3</v>
      </c>
      <c r="DA29" s="291" t="str">
        <f t="shared" si="53"/>
        <v/>
      </c>
      <c r="DB29" s="291" t="str">
        <f t="shared" si="54"/>
        <v/>
      </c>
      <c r="DC29" s="291" t="str">
        <f t="shared" si="55"/>
        <v/>
      </c>
      <c r="DD29" s="291" t="str">
        <f t="shared" si="56"/>
        <v>12-3</v>
      </c>
      <c r="DE29" s="291" t="str">
        <f t="shared" si="57"/>
        <v/>
      </c>
      <c r="DF29" s="291" t="str">
        <f t="shared" si="58"/>
        <v/>
      </c>
      <c r="DG29" s="291" t="str">
        <f t="shared" si="59"/>
        <v/>
      </c>
      <c r="DH29" s="291" t="str">
        <f t="shared" si="60"/>
        <v>13-3</v>
      </c>
      <c r="DI29" s="291" t="str">
        <f t="shared" si="61"/>
        <v/>
      </c>
      <c r="DJ29" s="291" t="str">
        <f t="shared" si="62"/>
        <v/>
      </c>
      <c r="DK29" s="291" t="str">
        <f t="shared" si="63"/>
        <v>13-8</v>
      </c>
      <c r="DL29" s="291" t="str">
        <f t="shared" si="64"/>
        <v/>
      </c>
      <c r="DM29" s="291" t="str">
        <f t="shared" si="65"/>
        <v/>
      </c>
      <c r="DN29" s="291" t="str">
        <f t="shared" si="66"/>
        <v/>
      </c>
      <c r="DO29" s="291" t="str">
        <f t="shared" si="67"/>
        <v>14-2</v>
      </c>
      <c r="DP29" s="291" t="str">
        <f t="shared" si="68"/>
        <v/>
      </c>
      <c r="DQ29" s="291" t="str">
        <f t="shared" si="69"/>
        <v/>
      </c>
      <c r="DR29" s="291" t="str">
        <f t="shared" si="70"/>
        <v/>
      </c>
      <c r="DS29" s="291" t="str">
        <f t="shared" si="71"/>
        <v/>
      </c>
      <c r="DT29" s="291" t="str">
        <f t="shared" si="72"/>
        <v/>
      </c>
      <c r="DU29" s="291" t="str">
        <f t="shared" si="73"/>
        <v/>
      </c>
      <c r="DV29" s="291" t="str">
        <f t="shared" si="74"/>
        <v/>
      </c>
      <c r="DW29" s="291" t="str">
        <f t="shared" si="75"/>
        <v/>
      </c>
      <c r="DX29" s="291" t="str">
        <f t="shared" si="76"/>
        <v/>
      </c>
      <c r="DY29" s="291" t="str">
        <f t="shared" si="77"/>
        <v/>
      </c>
      <c r="DZ29" s="291" t="str">
        <f t="shared" si="78"/>
        <v/>
      </c>
      <c r="EA29" s="291" t="str">
        <f t="shared" si="79"/>
        <v/>
      </c>
      <c r="EB29" s="291" t="str">
        <f t="shared" si="80"/>
        <v/>
      </c>
      <c r="EC29" s="291" t="str">
        <f t="shared" si="81"/>
        <v/>
      </c>
      <c r="ED29" s="291" t="str">
        <f t="shared" si="82"/>
        <v/>
      </c>
      <c r="EE29" s="291" t="str">
        <f t="shared" si="83"/>
        <v/>
      </c>
      <c r="EF29" s="291" t="str">
        <f t="shared" si="84"/>
        <v/>
      </c>
      <c r="EG29" s="291" t="str">
        <f t="shared" si="85"/>
        <v/>
      </c>
      <c r="EH29" s="291" t="str">
        <f t="shared" si="86"/>
        <v/>
      </c>
      <c r="EI29" s="291" t="str">
        <f t="shared" si="87"/>
        <v/>
      </c>
      <c r="EJ29" s="291" t="str">
        <f t="shared" si="88"/>
        <v/>
      </c>
      <c r="EK29" s="291" t="str">
        <f t="shared" si="89"/>
        <v/>
      </c>
      <c r="EL29" s="291" t="str">
        <f t="shared" si="90"/>
        <v/>
      </c>
      <c r="EM29" s="291" t="str">
        <f t="shared" si="91"/>
        <v/>
      </c>
      <c r="EN29" s="291" t="str">
        <f t="shared" si="92"/>
        <v/>
      </c>
      <c r="EO29" s="291" t="str">
        <f t="shared" si="93"/>
        <v/>
      </c>
      <c r="EP29" s="291" t="str">
        <f t="shared" si="94"/>
        <v/>
      </c>
      <c r="EQ29" s="291" t="str">
        <f t="shared" si="95"/>
        <v/>
      </c>
      <c r="ER29" s="291" t="str">
        <f t="shared" si="96"/>
        <v/>
      </c>
      <c r="ES29" s="291" t="str">
        <f t="shared" si="97"/>
        <v/>
      </c>
      <c r="ET29" s="291" t="str">
        <f t="shared" si="98"/>
        <v/>
      </c>
      <c r="EU29" s="291" t="str">
        <f t="shared" si="99"/>
        <v/>
      </c>
      <c r="EV29" s="291" t="str">
        <f t="shared" si="100"/>
        <v/>
      </c>
      <c r="EW29" s="291" t="str">
        <f t="shared" si="101"/>
        <v/>
      </c>
      <c r="EX29" s="291" t="str">
        <f t="shared" si="102"/>
        <v/>
      </c>
      <c r="EY29" s="291" t="str">
        <f t="shared" si="103"/>
        <v/>
      </c>
      <c r="EZ29" s="291" t="str">
        <f t="shared" si="104"/>
        <v/>
      </c>
      <c r="FA29" s="291" t="str">
        <f t="shared" si="105"/>
        <v/>
      </c>
      <c r="FB29" s="291" t="str">
        <f t="shared" si="106"/>
        <v/>
      </c>
      <c r="FC29" s="291" t="str">
        <f t="shared" si="107"/>
        <v/>
      </c>
      <c r="FD29" s="291" t="str">
        <f t="shared" si="108"/>
        <v/>
      </c>
      <c r="FE29" s="291" t="str">
        <f t="shared" si="109"/>
        <v/>
      </c>
      <c r="FF29" s="291" t="str">
        <f t="shared" si="110"/>
        <v/>
      </c>
      <c r="FG29" s="291" t="str">
        <f t="shared" si="111"/>
        <v/>
      </c>
      <c r="FH29" s="291" t="str">
        <f t="shared" si="112"/>
        <v/>
      </c>
      <c r="FI29" s="291" t="str">
        <f t="shared" si="113"/>
        <v/>
      </c>
      <c r="FJ29" s="291" t="str">
        <f t="shared" ca="1" si="114"/>
        <v/>
      </c>
      <c r="FK29" s="291" t="str">
        <f t="shared" ca="1" si="115"/>
        <v/>
      </c>
      <c r="FL29" s="291" t="str">
        <f t="shared" si="116"/>
        <v/>
      </c>
      <c r="FM29" s="291" t="str">
        <f t="shared" si="117"/>
        <v/>
      </c>
      <c r="FN29" s="291" t="str">
        <f t="shared" si="118"/>
        <v/>
      </c>
      <c r="FO29" s="291" t="str">
        <f t="shared" si="119"/>
        <v/>
      </c>
      <c r="FP29" s="291" t="str">
        <f t="shared" si="120"/>
        <v/>
      </c>
      <c r="FQ29" s="291" t="str">
        <f t="shared" si="121"/>
        <v/>
      </c>
      <c r="FR29" s="291" t="str">
        <f t="shared" si="122"/>
        <v/>
      </c>
      <c r="FS29" s="291" t="str">
        <f t="shared" si="123"/>
        <v/>
      </c>
      <c r="FT29" s="291" t="str">
        <f t="shared" si="124"/>
        <v/>
      </c>
      <c r="FU29" s="291" t="str">
        <f t="shared" si="125"/>
        <v/>
      </c>
      <c r="FV29" s="291" t="str">
        <f t="shared" si="126"/>
        <v/>
      </c>
      <c r="FW29" s="291" t="str">
        <f t="shared" si="127"/>
        <v/>
      </c>
      <c r="FX29" s="291" t="str">
        <f t="shared" si="128"/>
        <v/>
      </c>
      <c r="FY29" s="291" t="str">
        <f t="shared" ca="1" si="129"/>
        <v/>
      </c>
      <c r="FZ29" s="291" t="str">
        <f ca="1">IF(AND(I29="",X29="",AC29=""),"",
IF(COUNTIF(エラー22シート!$G$4:$G$53, OFFSET(J29,IF(I29="",0,-I29+1),0)*100+OFFSET(Y29,IF(I29="",0,-I29+1),0)*10+AC29)&gt;0,"22-4",""))</f>
        <v/>
      </c>
      <c r="GA29" s="291" t="str">
        <f t="shared" ca="1" si="130"/>
        <v/>
      </c>
      <c r="GB29" s="291" t="str">
        <f t="shared" ca="1" si="131"/>
        <v/>
      </c>
      <c r="GC29" s="291" t="str">
        <f t="shared" ca="1" si="132"/>
        <v/>
      </c>
      <c r="GD29" s="291" t="str">
        <f t="shared" ca="1" si="133"/>
        <v/>
      </c>
      <c r="GE29" s="291" t="str">
        <f t="shared" ca="1" si="134"/>
        <v/>
      </c>
      <c r="GF29" s="291" t="str">
        <f t="shared" ca="1" si="135"/>
        <v/>
      </c>
      <c r="GG29" s="291" t="str">
        <f t="shared" ca="1" si="136"/>
        <v/>
      </c>
      <c r="GH29" s="291" t="str">
        <f t="shared" ca="1" si="137"/>
        <v/>
      </c>
      <c r="GI29" s="291" t="str">
        <f t="shared" ca="1" si="138"/>
        <v/>
      </c>
      <c r="GJ29" s="291" t="str">
        <f t="shared" ca="1" si="139"/>
        <v/>
      </c>
      <c r="GK29" s="291" t="str">
        <f t="shared" ca="1" si="140"/>
        <v/>
      </c>
      <c r="GL29" s="291" t="str">
        <f t="shared" si="141"/>
        <v/>
      </c>
      <c r="GM29" s="291" t="str">
        <f t="shared" ca="1" si="142"/>
        <v/>
      </c>
      <c r="GN29" s="291" t="str">
        <f t="shared" ca="1" si="143"/>
        <v/>
      </c>
      <c r="GO29" s="291" t="str">
        <f t="shared" ca="1" si="144"/>
        <v/>
      </c>
      <c r="GP29" s="291" t="str">
        <f t="shared" ca="1" si="145"/>
        <v/>
      </c>
      <c r="GQ29" s="291" t="str">
        <f t="shared" ca="1" si="146"/>
        <v/>
      </c>
      <c r="GR29" s="291" t="str">
        <f t="shared" ca="1" si="147"/>
        <v/>
      </c>
      <c r="GS29" s="291" t="str">
        <f t="shared" ca="1" si="148"/>
        <v/>
      </c>
      <c r="GT29" s="291" t="str">
        <f t="shared" ca="1" si="149"/>
        <v/>
      </c>
      <c r="GU29" s="291" t="str">
        <f t="shared" ca="1" si="150"/>
        <v/>
      </c>
      <c r="GV29" s="291" t="str">
        <f t="shared" ca="1" si="151"/>
        <v/>
      </c>
      <c r="GW29" s="291" t="str">
        <f t="shared" ca="1" si="152"/>
        <v/>
      </c>
      <c r="GX29" s="291" t="str">
        <f t="shared" ca="1" si="153"/>
        <v/>
      </c>
      <c r="GY29" s="291" t="str">
        <f t="shared" ca="1" si="154"/>
        <v/>
      </c>
      <c r="GZ29" s="291" t="str">
        <f t="shared" ca="1" si="155"/>
        <v/>
      </c>
      <c r="HA29" s="291" t="str">
        <f t="shared" si="156"/>
        <v/>
      </c>
      <c r="HB29" s="291" t="str">
        <f t="shared" si="157"/>
        <v/>
      </c>
      <c r="HC29" s="291" t="str">
        <f t="shared" si="158"/>
        <v/>
      </c>
      <c r="HD29" s="291" t="str">
        <f t="shared" si="159"/>
        <v/>
      </c>
      <c r="HE29" s="291" t="str">
        <f t="shared" si="160"/>
        <v/>
      </c>
      <c r="HF29" s="291" t="str">
        <f t="shared" si="161"/>
        <v/>
      </c>
      <c r="HG29" s="291" t="str">
        <f t="shared" si="162"/>
        <v/>
      </c>
      <c r="HH29" s="291" t="str">
        <f t="shared" si="163"/>
        <v/>
      </c>
      <c r="HI29" s="291" t="str">
        <f t="shared" si="164"/>
        <v/>
      </c>
      <c r="HJ29" s="291" t="str">
        <f t="shared" si="165"/>
        <v/>
      </c>
      <c r="HK29" s="291" t="str">
        <f t="shared" si="166"/>
        <v/>
      </c>
      <c r="HL29" s="291" t="str">
        <f t="shared" si="167"/>
        <v/>
      </c>
      <c r="HM29" s="291" t="str">
        <f t="shared" si="168"/>
        <v>41-1</v>
      </c>
      <c r="HN29" s="291" t="str">
        <f t="shared" si="169"/>
        <v>35-1</v>
      </c>
    </row>
    <row r="30" spans="1:222">
      <c r="A30" s="332">
        <v>26</v>
      </c>
      <c r="B30" s="332">
        <f>COUNTIF('中間シート (2)'!M:M,行政集計シート※記入不要です!A30)</f>
        <v>0</v>
      </c>
      <c r="C30" s="188" t="str">
        <f t="shared" si="177"/>
        <v/>
      </c>
      <c r="D30" s="188" t="str">
        <f t="shared" si="178"/>
        <v/>
      </c>
      <c r="E30" s="188"/>
      <c r="F30" s="188" t="str">
        <f t="shared" si="179"/>
        <v/>
      </c>
      <c r="G30" s="189"/>
      <c r="H30" s="186" t="str">
        <f>IFERROR(VLOOKUP($A30,'中間シート (2)'!$M$6:$AR$65,H$1,FALSE),"")</f>
        <v/>
      </c>
      <c r="I30" s="186" t="str">
        <f>IFERROR(VLOOKUP($A30,'中間シート (2)'!$M$6:$AR$65,I$1,FALSE),"")</f>
        <v/>
      </c>
      <c r="J30" s="186" t="str">
        <f>IFERROR(VLOOKUP($A30,'中間シート (2)'!$M$6:$AR$65,J$1,FALSE),"")</f>
        <v/>
      </c>
      <c r="K30" s="186" t="str">
        <f>IFERROR(VLOOKUP($A30,'中間シート (2)'!$M$6:$AR$65,K$1,FALSE),"")</f>
        <v/>
      </c>
      <c r="L30" s="186" t="str">
        <f>IFERROR(VLOOKUP($A30,'中間シート (2)'!$M$6:$AR$65,L$1,FALSE),"")</f>
        <v/>
      </c>
      <c r="M30" s="186" t="str">
        <f>IFERROR(VLOOKUP($A30,'中間シート (2)'!$M$6:$AR$65,M$1,FALSE),"")</f>
        <v/>
      </c>
      <c r="N30" s="186" t="str">
        <f>IFERROR(VLOOKUP($A30,'中間シート (2)'!$M$6:$AR$65,N$1,FALSE),"")</f>
        <v/>
      </c>
      <c r="O30" s="186" t="str">
        <f>IFERROR(VLOOKUP($A30,'中間シート (2)'!$M$6:$AR$65,O$1,FALSE),"")</f>
        <v/>
      </c>
      <c r="P30" s="186" t="str">
        <f>IFERROR(VLOOKUP($A30,'中間シート (2)'!$M$6:$AR$65,P$1,FALSE),"")</f>
        <v/>
      </c>
      <c r="Q30" s="186" t="str">
        <f>IFERROR(VLOOKUP($A30,'中間シート (2)'!$M$6:$AR$65,Q$1,FALSE),"")</f>
        <v/>
      </c>
      <c r="R30" s="186" t="str">
        <f>IFERROR(VLOOKUP($A30,'中間シート (2)'!$M$6:$AR$65,R$1,FALSE),"")</f>
        <v/>
      </c>
      <c r="S30" s="186" t="str">
        <f>IFERROR(VLOOKUP($A30,'中間シート (2)'!$M$6:$AR$65,S$1,FALSE),"")</f>
        <v/>
      </c>
      <c r="T30" s="186" t="str">
        <f>IFERROR(VLOOKUP($A30,'中間シート (2)'!$M$6:$AR$65,T$1,FALSE),"")</f>
        <v/>
      </c>
      <c r="U30" s="186" t="str">
        <f>IFERROR(VLOOKUP($A30,'中間シート (2)'!$M$6:$AR$65,U$1,FALSE),"")</f>
        <v/>
      </c>
      <c r="V30" s="186" t="str">
        <f>IFERROR(VLOOKUP($A30,'中間シート (2)'!$M$6:$AR$65,V$1,FALSE),"")</f>
        <v/>
      </c>
      <c r="W30" s="186"/>
      <c r="X30" s="186" t="str">
        <f>IFERROR(VLOOKUP($A30,'中間シート (2)'!$M$6:$AR$65,X$1,FALSE),"")</f>
        <v/>
      </c>
      <c r="Y30" s="186" t="str">
        <f>IFERROR(VLOOKUP($A30,'中間シート (2)'!$M$6:$AR$65,Y$1,FALSE),"")</f>
        <v/>
      </c>
      <c r="Z30" s="186" t="str">
        <f>IFERROR(VLOOKUP($A30,'中間シート (2)'!$M$6:$AR$65,Z$1,FALSE),"")</f>
        <v/>
      </c>
      <c r="AA30" s="186" t="str">
        <f>IFERROR(VLOOKUP($A30,'中間シート (2)'!$M$6:$AR$65,AA$1,FALSE),"")</f>
        <v/>
      </c>
      <c r="AB30" s="186" t="str">
        <f>IFERROR(VLOOKUP($A30,'中間シート (2)'!$M$6:$AR$65,AB$1,FALSE),"")</f>
        <v/>
      </c>
      <c r="AC30" s="186" t="str">
        <f>IFERROR(VLOOKUP($A30,'中間シート (2)'!$M$6:$AR$65,AC$1,FALSE),"")</f>
        <v/>
      </c>
      <c r="AD30" s="186" t="str">
        <f>IFERROR(VLOOKUP($A30,'中間シート (2)'!$M$6:$AR$65,AD$1,FALSE),"")</f>
        <v/>
      </c>
      <c r="AE30" s="186" t="str">
        <f>IFERROR(VLOOKUP($A30,'中間シート (2)'!$M$6:$AR$65,AE$1,FALSE),"")</f>
        <v/>
      </c>
      <c r="AF30" s="186"/>
      <c r="AG30" s="186"/>
      <c r="AH30" s="186"/>
      <c r="AI30" s="194" t="str">
        <f>IFERROR(VLOOKUP($A30,'中間シート (2)'!$M$6:$BC$67,AI$1,FALSE),"")</f>
        <v/>
      </c>
      <c r="AJ30" s="194" t="str">
        <f>IFERROR(VLOOKUP($A30,'中間シート (2)'!$M$6:$BC$67,AJ$1,FALSE),"")</f>
        <v/>
      </c>
      <c r="AK30" s="194" t="str">
        <f>IFERROR(VLOOKUP($A30,'中間シート (2)'!$M$6:$BC$67,AK$1,FALSE),"")</f>
        <v/>
      </c>
      <c r="AL30" s="194" t="str">
        <f>IFERROR(VLOOKUP($A30,'中間シート (2)'!$M$6:$BC$67,AL$1,FALSE),"")</f>
        <v/>
      </c>
      <c r="AM30" s="194" t="str">
        <f>IFERROR(VLOOKUP($A30,'中間シート (2)'!$M$6:$BC$67,AM$1,FALSE),"")</f>
        <v/>
      </c>
      <c r="AN30" s="194" t="str">
        <f>IFERROR(VLOOKUP($A30,'中間シート (2)'!$M$6:$BC$67,AN$1,FALSE),"")</f>
        <v/>
      </c>
      <c r="AO30" s="194" t="str">
        <f>IFERROR(VLOOKUP($A30,'中間シート (2)'!$M$6:$BC$67,AO$1,FALSE),"")</f>
        <v/>
      </c>
      <c r="AP30" s="194" t="str">
        <f>IFERROR(VLOOKUP($A30,'中間シート (2)'!$M$6:$BC$67,AP$1,FALSE),"")</f>
        <v/>
      </c>
      <c r="AS30" s="187"/>
      <c r="AT30" s="187"/>
      <c r="AU30" s="187"/>
      <c r="AV30" s="290">
        <f t="shared" si="170"/>
        <v>1</v>
      </c>
      <c r="AW30" s="290">
        <f t="shared" si="171"/>
        <v>1</v>
      </c>
      <c r="AX30" s="290">
        <f t="shared" si="172"/>
        <v>1</v>
      </c>
      <c r="AY30" s="290">
        <f t="shared" si="173"/>
        <v>26</v>
      </c>
      <c r="AZ30" s="290">
        <f t="shared" si="174"/>
        <v>26</v>
      </c>
      <c r="BA30" s="290">
        <f t="shared" si="175"/>
        <v>261</v>
      </c>
      <c r="BB30" s="290">
        <f t="shared" si="8"/>
        <v>0</v>
      </c>
      <c r="BC30" s="290">
        <f t="shared" si="9"/>
        <v>0</v>
      </c>
      <c r="BD30" s="290">
        <f t="shared" si="176"/>
        <v>0</v>
      </c>
      <c r="BE30" s="290"/>
      <c r="BF30" s="290">
        <v>26</v>
      </c>
      <c r="BG30" s="290">
        <f t="shared" si="11"/>
        <v>0</v>
      </c>
      <c r="BH30" s="290">
        <f t="shared" si="12"/>
        <v>0</v>
      </c>
      <c r="BI30" s="290"/>
      <c r="BJ30" s="291" t="str">
        <f t="shared" si="13"/>
        <v>2-1</v>
      </c>
      <c r="BK30" s="291" t="str">
        <f t="shared" si="14"/>
        <v/>
      </c>
      <c r="BL30" s="291" t="str">
        <f t="shared" si="15"/>
        <v/>
      </c>
      <c r="BM30" s="291" t="str">
        <f t="shared" si="16"/>
        <v/>
      </c>
      <c r="BN30" s="291" t="str">
        <f t="shared" ca="1" si="17"/>
        <v/>
      </c>
      <c r="BO30" s="291" t="str">
        <f t="shared" ca="1" si="18"/>
        <v/>
      </c>
      <c r="BP30" s="291" t="str">
        <f t="shared" si="19"/>
        <v/>
      </c>
      <c r="BQ30" s="291" t="str">
        <f t="shared" ca="1" si="20"/>
        <v/>
      </c>
      <c r="BR30" s="291" t="str">
        <f t="shared" si="21"/>
        <v/>
      </c>
      <c r="BS30" s="291" t="str">
        <f t="shared" si="22"/>
        <v/>
      </c>
      <c r="BT30" s="291" t="str">
        <f t="shared" si="23"/>
        <v/>
      </c>
      <c r="BU30" s="291" t="str">
        <f t="shared" si="24"/>
        <v/>
      </c>
      <c r="BV30" s="291" t="str">
        <f t="shared" ca="1" si="25"/>
        <v/>
      </c>
      <c r="BW30" s="291" t="str">
        <f t="shared" si="26"/>
        <v/>
      </c>
      <c r="BX30" s="291" t="str">
        <f t="shared" ca="1" si="27"/>
        <v/>
      </c>
      <c r="BY30" s="291" t="str">
        <f t="shared" si="28"/>
        <v/>
      </c>
      <c r="BZ30" s="291" t="str">
        <f t="shared" si="29"/>
        <v/>
      </c>
      <c r="CA30" s="291" t="str">
        <f t="shared" si="30"/>
        <v>5-4</v>
      </c>
      <c r="CB30" s="291" t="str">
        <f t="shared" si="31"/>
        <v/>
      </c>
      <c r="CC30" s="291" t="str">
        <f t="shared" si="32"/>
        <v/>
      </c>
      <c r="CD30" s="291" t="str">
        <f t="shared" si="33"/>
        <v/>
      </c>
      <c r="CE30" s="291" t="str">
        <f t="shared" si="34"/>
        <v/>
      </c>
      <c r="CF30" s="291" t="str">
        <f t="shared" si="35"/>
        <v/>
      </c>
      <c r="CG30" s="291" t="str">
        <f t="shared" si="36"/>
        <v>7-3</v>
      </c>
      <c r="CH30" s="291" t="str">
        <f t="shared" si="37"/>
        <v/>
      </c>
      <c r="CI30" s="291" t="str">
        <f t="shared" si="38"/>
        <v/>
      </c>
      <c r="CJ30" s="291" t="str">
        <f t="shared" si="39"/>
        <v>8-3</v>
      </c>
      <c r="CK30" s="291" t="str">
        <f t="shared" si="40"/>
        <v>8-4</v>
      </c>
      <c r="CL30" s="291" t="str">
        <f t="shared" si="41"/>
        <v/>
      </c>
      <c r="CM30" s="291" t="str">
        <f t="shared" si="42"/>
        <v>9-1-3</v>
      </c>
      <c r="CN30" s="291" t="str">
        <f>IF(AND(I30&gt;=2, I30&lt;=4, N30=""), "",
IF(AND(N30&lt;&gt;"",IFERROR(MATCH(VALUE(N30),'主要用途（大分類）'!$A$5:$A$38,0),0)=0),"9-1-4",""))</f>
        <v/>
      </c>
      <c r="CO30" s="291" t="str">
        <f t="shared" si="43"/>
        <v/>
      </c>
      <c r="CP30" s="291" t="str">
        <f t="shared" si="44"/>
        <v>9-2-2</v>
      </c>
      <c r="CQ30" s="291" t="str">
        <f>IF(AND(I30&gt;=2, I30&lt;=4, O30=""), "",
IF(OR(AND(O30&lt;&gt;"",IFERROR(MATCH(VALUE(O30),建築物の用途区分!$C$5:$C$76,0),0)=0),AND(AI30&lt;&gt;"",IFERROR(MATCH(VALUE(AI30),建築物の用途区分!$C$5:$C$76,0),0)=0),AND(AK30&lt;&gt;"",IFERROR(MATCH(VALUE(AK30),建築物の用途区分!$C$5:$C$76,0),0)=0),AND(AM30&lt;&gt;"",IFERROR(MATCH(VALUE(AM30),建築物の用途区分!$C$5:$C$76,0),0)=0)),"9-2-3",""))</f>
        <v/>
      </c>
      <c r="CR30" s="291" t="str">
        <f>IF(AND(I30&gt;=2, I30&lt;=4, O30=""), "",IF(M30=1,IF(VLOOKUP(VALUE(O30),'用途の分類（用途区分）対応表'!$B$7:$S$78,IF(VALUE(N30)=1,2,IF(VALUE(N30)=2,3,IF(AND(N30&gt;=10,N30&lt;=24),N30-6,N30-26))),FALSE)="×","9-2-4",""),""))</f>
        <v/>
      </c>
      <c r="CS30" s="291" t="str">
        <f t="shared" si="45"/>
        <v/>
      </c>
      <c r="CT30" s="291" t="str">
        <f t="shared" si="46"/>
        <v/>
      </c>
      <c r="CU30" s="291" t="str">
        <f t="shared" si="47"/>
        <v/>
      </c>
      <c r="CV30" s="291" t="str">
        <f t="shared" si="48"/>
        <v/>
      </c>
      <c r="CW30" s="291" t="str">
        <f t="shared" si="49"/>
        <v/>
      </c>
      <c r="CX30" s="291" t="str">
        <f t="shared" si="50"/>
        <v/>
      </c>
      <c r="CY30" s="291" t="str">
        <f t="shared" si="51"/>
        <v/>
      </c>
      <c r="CZ30" s="291" t="str">
        <f t="shared" si="52"/>
        <v>11-3</v>
      </c>
      <c r="DA30" s="291" t="str">
        <f t="shared" si="53"/>
        <v/>
      </c>
      <c r="DB30" s="291" t="str">
        <f t="shared" si="54"/>
        <v/>
      </c>
      <c r="DC30" s="291" t="str">
        <f t="shared" si="55"/>
        <v/>
      </c>
      <c r="DD30" s="291" t="str">
        <f t="shared" si="56"/>
        <v>12-3</v>
      </c>
      <c r="DE30" s="291" t="str">
        <f t="shared" si="57"/>
        <v/>
      </c>
      <c r="DF30" s="291" t="str">
        <f t="shared" si="58"/>
        <v/>
      </c>
      <c r="DG30" s="291" t="str">
        <f t="shared" si="59"/>
        <v/>
      </c>
      <c r="DH30" s="291" t="str">
        <f t="shared" si="60"/>
        <v>13-3</v>
      </c>
      <c r="DI30" s="291" t="str">
        <f t="shared" si="61"/>
        <v/>
      </c>
      <c r="DJ30" s="291" t="str">
        <f t="shared" si="62"/>
        <v/>
      </c>
      <c r="DK30" s="291" t="str">
        <f t="shared" si="63"/>
        <v>13-8</v>
      </c>
      <c r="DL30" s="291" t="str">
        <f t="shared" si="64"/>
        <v/>
      </c>
      <c r="DM30" s="291" t="str">
        <f t="shared" si="65"/>
        <v/>
      </c>
      <c r="DN30" s="291" t="str">
        <f t="shared" si="66"/>
        <v/>
      </c>
      <c r="DO30" s="291" t="str">
        <f t="shared" si="67"/>
        <v>14-2</v>
      </c>
      <c r="DP30" s="291" t="str">
        <f t="shared" si="68"/>
        <v/>
      </c>
      <c r="DQ30" s="291" t="str">
        <f t="shared" si="69"/>
        <v/>
      </c>
      <c r="DR30" s="291" t="str">
        <f t="shared" si="70"/>
        <v/>
      </c>
      <c r="DS30" s="291" t="str">
        <f t="shared" si="71"/>
        <v/>
      </c>
      <c r="DT30" s="291" t="str">
        <f t="shared" si="72"/>
        <v/>
      </c>
      <c r="DU30" s="291" t="str">
        <f t="shared" si="73"/>
        <v/>
      </c>
      <c r="DV30" s="291" t="str">
        <f t="shared" si="74"/>
        <v/>
      </c>
      <c r="DW30" s="291" t="str">
        <f t="shared" si="75"/>
        <v/>
      </c>
      <c r="DX30" s="291" t="str">
        <f t="shared" si="76"/>
        <v/>
      </c>
      <c r="DY30" s="291" t="str">
        <f t="shared" si="77"/>
        <v/>
      </c>
      <c r="DZ30" s="291" t="str">
        <f t="shared" si="78"/>
        <v/>
      </c>
      <c r="EA30" s="291" t="str">
        <f t="shared" si="79"/>
        <v/>
      </c>
      <c r="EB30" s="291" t="str">
        <f t="shared" si="80"/>
        <v/>
      </c>
      <c r="EC30" s="291" t="str">
        <f t="shared" si="81"/>
        <v/>
      </c>
      <c r="ED30" s="291" t="str">
        <f t="shared" si="82"/>
        <v/>
      </c>
      <c r="EE30" s="291" t="str">
        <f t="shared" si="83"/>
        <v/>
      </c>
      <c r="EF30" s="291" t="str">
        <f t="shared" si="84"/>
        <v/>
      </c>
      <c r="EG30" s="291" t="str">
        <f t="shared" si="85"/>
        <v/>
      </c>
      <c r="EH30" s="291" t="str">
        <f t="shared" si="86"/>
        <v/>
      </c>
      <c r="EI30" s="291" t="str">
        <f t="shared" si="87"/>
        <v/>
      </c>
      <c r="EJ30" s="291" t="str">
        <f t="shared" si="88"/>
        <v/>
      </c>
      <c r="EK30" s="291" t="str">
        <f t="shared" si="89"/>
        <v/>
      </c>
      <c r="EL30" s="291" t="str">
        <f t="shared" si="90"/>
        <v/>
      </c>
      <c r="EM30" s="291" t="str">
        <f t="shared" si="91"/>
        <v/>
      </c>
      <c r="EN30" s="291" t="str">
        <f t="shared" si="92"/>
        <v/>
      </c>
      <c r="EO30" s="291" t="str">
        <f t="shared" si="93"/>
        <v/>
      </c>
      <c r="EP30" s="291" t="str">
        <f t="shared" si="94"/>
        <v/>
      </c>
      <c r="EQ30" s="291" t="str">
        <f t="shared" si="95"/>
        <v/>
      </c>
      <c r="ER30" s="291" t="str">
        <f t="shared" si="96"/>
        <v/>
      </c>
      <c r="ES30" s="291" t="str">
        <f t="shared" si="97"/>
        <v/>
      </c>
      <c r="ET30" s="291" t="str">
        <f t="shared" si="98"/>
        <v/>
      </c>
      <c r="EU30" s="291" t="str">
        <f t="shared" si="99"/>
        <v/>
      </c>
      <c r="EV30" s="291" t="str">
        <f t="shared" si="100"/>
        <v/>
      </c>
      <c r="EW30" s="291" t="str">
        <f t="shared" si="101"/>
        <v/>
      </c>
      <c r="EX30" s="291" t="str">
        <f t="shared" si="102"/>
        <v/>
      </c>
      <c r="EY30" s="291" t="str">
        <f t="shared" si="103"/>
        <v/>
      </c>
      <c r="EZ30" s="291" t="str">
        <f t="shared" si="104"/>
        <v/>
      </c>
      <c r="FA30" s="291" t="str">
        <f t="shared" si="105"/>
        <v/>
      </c>
      <c r="FB30" s="291" t="str">
        <f t="shared" si="106"/>
        <v/>
      </c>
      <c r="FC30" s="291" t="str">
        <f t="shared" si="107"/>
        <v/>
      </c>
      <c r="FD30" s="291" t="str">
        <f t="shared" si="108"/>
        <v/>
      </c>
      <c r="FE30" s="291" t="str">
        <f t="shared" si="109"/>
        <v/>
      </c>
      <c r="FF30" s="291" t="str">
        <f t="shared" si="110"/>
        <v/>
      </c>
      <c r="FG30" s="291" t="str">
        <f t="shared" si="111"/>
        <v/>
      </c>
      <c r="FH30" s="291" t="str">
        <f t="shared" si="112"/>
        <v/>
      </c>
      <c r="FI30" s="291" t="str">
        <f t="shared" si="113"/>
        <v/>
      </c>
      <c r="FJ30" s="291" t="str">
        <f t="shared" ca="1" si="114"/>
        <v/>
      </c>
      <c r="FK30" s="291" t="str">
        <f t="shared" ca="1" si="115"/>
        <v/>
      </c>
      <c r="FL30" s="291" t="str">
        <f t="shared" si="116"/>
        <v/>
      </c>
      <c r="FM30" s="291" t="str">
        <f t="shared" si="117"/>
        <v/>
      </c>
      <c r="FN30" s="291" t="str">
        <f t="shared" si="118"/>
        <v/>
      </c>
      <c r="FO30" s="291" t="str">
        <f t="shared" si="119"/>
        <v/>
      </c>
      <c r="FP30" s="291" t="str">
        <f t="shared" si="120"/>
        <v/>
      </c>
      <c r="FQ30" s="291" t="str">
        <f t="shared" si="121"/>
        <v/>
      </c>
      <c r="FR30" s="291" t="str">
        <f t="shared" si="122"/>
        <v/>
      </c>
      <c r="FS30" s="291" t="str">
        <f t="shared" si="123"/>
        <v/>
      </c>
      <c r="FT30" s="291" t="str">
        <f t="shared" si="124"/>
        <v/>
      </c>
      <c r="FU30" s="291" t="str">
        <f t="shared" si="125"/>
        <v/>
      </c>
      <c r="FV30" s="291" t="str">
        <f t="shared" si="126"/>
        <v/>
      </c>
      <c r="FW30" s="291" t="str">
        <f t="shared" si="127"/>
        <v/>
      </c>
      <c r="FX30" s="291" t="str">
        <f t="shared" si="128"/>
        <v/>
      </c>
      <c r="FY30" s="291" t="str">
        <f t="shared" ca="1" si="129"/>
        <v/>
      </c>
      <c r="FZ30" s="291" t="str">
        <f ca="1">IF(AND(I30="",X30="",AC30=""),"",
IF(COUNTIF(エラー22シート!$G$4:$G$53, OFFSET(J30,IF(I30="",0,-I30+1),0)*100+OFFSET(Y30,IF(I30="",0,-I30+1),0)*10+AC30)&gt;0,"22-4",""))</f>
        <v/>
      </c>
      <c r="GA30" s="291" t="str">
        <f t="shared" ca="1" si="130"/>
        <v/>
      </c>
      <c r="GB30" s="291" t="str">
        <f t="shared" ca="1" si="131"/>
        <v/>
      </c>
      <c r="GC30" s="291" t="str">
        <f t="shared" ca="1" si="132"/>
        <v/>
      </c>
      <c r="GD30" s="291" t="str">
        <f t="shared" ca="1" si="133"/>
        <v/>
      </c>
      <c r="GE30" s="291" t="str">
        <f t="shared" ca="1" si="134"/>
        <v/>
      </c>
      <c r="GF30" s="291" t="str">
        <f t="shared" ca="1" si="135"/>
        <v/>
      </c>
      <c r="GG30" s="291" t="str">
        <f t="shared" ca="1" si="136"/>
        <v/>
      </c>
      <c r="GH30" s="291" t="str">
        <f t="shared" ca="1" si="137"/>
        <v/>
      </c>
      <c r="GI30" s="291" t="str">
        <f t="shared" ca="1" si="138"/>
        <v/>
      </c>
      <c r="GJ30" s="291" t="str">
        <f t="shared" ca="1" si="139"/>
        <v/>
      </c>
      <c r="GK30" s="291" t="str">
        <f t="shared" ca="1" si="140"/>
        <v/>
      </c>
      <c r="GL30" s="291" t="str">
        <f t="shared" si="141"/>
        <v/>
      </c>
      <c r="GM30" s="291" t="str">
        <f t="shared" ca="1" si="142"/>
        <v/>
      </c>
      <c r="GN30" s="291" t="str">
        <f t="shared" ca="1" si="143"/>
        <v/>
      </c>
      <c r="GO30" s="291" t="str">
        <f t="shared" ca="1" si="144"/>
        <v/>
      </c>
      <c r="GP30" s="291" t="str">
        <f t="shared" ca="1" si="145"/>
        <v/>
      </c>
      <c r="GQ30" s="291" t="str">
        <f t="shared" ca="1" si="146"/>
        <v/>
      </c>
      <c r="GR30" s="291" t="str">
        <f t="shared" ca="1" si="147"/>
        <v/>
      </c>
      <c r="GS30" s="291" t="str">
        <f t="shared" ca="1" si="148"/>
        <v/>
      </c>
      <c r="GT30" s="291" t="str">
        <f t="shared" ca="1" si="149"/>
        <v/>
      </c>
      <c r="GU30" s="291" t="str">
        <f t="shared" ca="1" si="150"/>
        <v/>
      </c>
      <c r="GV30" s="291" t="str">
        <f t="shared" ca="1" si="151"/>
        <v/>
      </c>
      <c r="GW30" s="291" t="str">
        <f t="shared" ca="1" si="152"/>
        <v/>
      </c>
      <c r="GX30" s="291" t="str">
        <f t="shared" ca="1" si="153"/>
        <v/>
      </c>
      <c r="GY30" s="291" t="str">
        <f t="shared" ca="1" si="154"/>
        <v/>
      </c>
      <c r="GZ30" s="291" t="str">
        <f t="shared" ca="1" si="155"/>
        <v/>
      </c>
      <c r="HA30" s="291" t="str">
        <f t="shared" si="156"/>
        <v/>
      </c>
      <c r="HB30" s="291" t="str">
        <f t="shared" si="157"/>
        <v/>
      </c>
      <c r="HC30" s="291" t="str">
        <f t="shared" si="158"/>
        <v/>
      </c>
      <c r="HD30" s="291" t="str">
        <f t="shared" si="159"/>
        <v/>
      </c>
      <c r="HE30" s="291" t="str">
        <f t="shared" si="160"/>
        <v/>
      </c>
      <c r="HF30" s="291" t="str">
        <f t="shared" si="161"/>
        <v/>
      </c>
      <c r="HG30" s="291" t="str">
        <f t="shared" si="162"/>
        <v/>
      </c>
      <c r="HH30" s="291" t="str">
        <f t="shared" si="163"/>
        <v/>
      </c>
      <c r="HI30" s="291" t="str">
        <f t="shared" si="164"/>
        <v/>
      </c>
      <c r="HJ30" s="291" t="str">
        <f t="shared" si="165"/>
        <v/>
      </c>
      <c r="HK30" s="291" t="str">
        <f t="shared" si="166"/>
        <v/>
      </c>
      <c r="HL30" s="291" t="str">
        <f t="shared" si="167"/>
        <v/>
      </c>
      <c r="HM30" s="291" t="str">
        <f t="shared" si="168"/>
        <v>41-1</v>
      </c>
      <c r="HN30" s="291" t="str">
        <f t="shared" si="169"/>
        <v>35-1</v>
      </c>
    </row>
    <row r="31" spans="1:222">
      <c r="A31" s="332">
        <v>27</v>
      </c>
      <c r="B31" s="332">
        <f>COUNTIF('中間シート (2)'!M:M,行政集計シート※記入不要です!A31)</f>
        <v>0</v>
      </c>
      <c r="C31" s="188" t="str">
        <f t="shared" si="177"/>
        <v/>
      </c>
      <c r="D31" s="188" t="str">
        <f t="shared" si="178"/>
        <v/>
      </c>
      <c r="E31" s="188"/>
      <c r="F31" s="188" t="str">
        <f t="shared" si="179"/>
        <v/>
      </c>
      <c r="G31" s="189"/>
      <c r="H31" s="186" t="str">
        <f>IFERROR(VLOOKUP($A31,'中間シート (2)'!$M$6:$AR$65,H$1,FALSE),"")</f>
        <v/>
      </c>
      <c r="I31" s="186" t="str">
        <f>IFERROR(VLOOKUP($A31,'中間シート (2)'!$M$6:$AR$65,I$1,FALSE),"")</f>
        <v/>
      </c>
      <c r="J31" s="186" t="str">
        <f>IFERROR(VLOOKUP($A31,'中間シート (2)'!$M$6:$AR$65,J$1,FALSE),"")</f>
        <v/>
      </c>
      <c r="K31" s="186" t="str">
        <f>IFERROR(VLOOKUP($A31,'中間シート (2)'!$M$6:$AR$65,K$1,FALSE),"")</f>
        <v/>
      </c>
      <c r="L31" s="186" t="str">
        <f>IFERROR(VLOOKUP($A31,'中間シート (2)'!$M$6:$AR$65,L$1,FALSE),"")</f>
        <v/>
      </c>
      <c r="M31" s="186" t="str">
        <f>IFERROR(VLOOKUP($A31,'中間シート (2)'!$M$6:$AR$65,M$1,FALSE),"")</f>
        <v/>
      </c>
      <c r="N31" s="186" t="str">
        <f>IFERROR(VLOOKUP($A31,'中間シート (2)'!$M$6:$AR$65,N$1,FALSE),"")</f>
        <v/>
      </c>
      <c r="O31" s="186" t="str">
        <f>IFERROR(VLOOKUP($A31,'中間シート (2)'!$M$6:$AR$65,O$1,FALSE),"")</f>
        <v/>
      </c>
      <c r="P31" s="186" t="str">
        <f>IFERROR(VLOOKUP($A31,'中間シート (2)'!$M$6:$AR$65,P$1,FALSE),"")</f>
        <v/>
      </c>
      <c r="Q31" s="186" t="str">
        <f>IFERROR(VLOOKUP($A31,'中間シート (2)'!$M$6:$AR$65,Q$1,FALSE),"")</f>
        <v/>
      </c>
      <c r="R31" s="186" t="str">
        <f>IFERROR(VLOOKUP($A31,'中間シート (2)'!$M$6:$AR$65,R$1,FALSE),"")</f>
        <v/>
      </c>
      <c r="S31" s="186" t="str">
        <f>IFERROR(VLOOKUP($A31,'中間シート (2)'!$M$6:$AR$65,S$1,FALSE),"")</f>
        <v/>
      </c>
      <c r="T31" s="186" t="str">
        <f>IFERROR(VLOOKUP($A31,'中間シート (2)'!$M$6:$AR$65,T$1,FALSE),"")</f>
        <v/>
      </c>
      <c r="U31" s="186" t="str">
        <f>IFERROR(VLOOKUP($A31,'中間シート (2)'!$M$6:$AR$65,U$1,FALSE),"")</f>
        <v/>
      </c>
      <c r="V31" s="186" t="str">
        <f>IFERROR(VLOOKUP($A31,'中間シート (2)'!$M$6:$AR$65,V$1,FALSE),"")</f>
        <v/>
      </c>
      <c r="W31" s="186"/>
      <c r="X31" s="186" t="str">
        <f>IFERROR(VLOOKUP($A31,'中間シート (2)'!$M$6:$AR$65,X$1,FALSE),"")</f>
        <v/>
      </c>
      <c r="Y31" s="186" t="str">
        <f>IFERROR(VLOOKUP($A31,'中間シート (2)'!$M$6:$AR$65,Y$1,FALSE),"")</f>
        <v/>
      </c>
      <c r="Z31" s="186" t="str">
        <f>IFERROR(VLOOKUP($A31,'中間シート (2)'!$M$6:$AR$65,Z$1,FALSE),"")</f>
        <v/>
      </c>
      <c r="AA31" s="186" t="str">
        <f>IFERROR(VLOOKUP($A31,'中間シート (2)'!$M$6:$AR$65,AA$1,FALSE),"")</f>
        <v/>
      </c>
      <c r="AB31" s="186" t="str">
        <f>IFERROR(VLOOKUP($A31,'中間シート (2)'!$M$6:$AR$65,AB$1,FALSE),"")</f>
        <v/>
      </c>
      <c r="AC31" s="186" t="str">
        <f>IFERROR(VLOOKUP($A31,'中間シート (2)'!$M$6:$AR$65,AC$1,FALSE),"")</f>
        <v/>
      </c>
      <c r="AD31" s="186" t="str">
        <f>IFERROR(VLOOKUP($A31,'中間シート (2)'!$M$6:$AR$65,AD$1,FALSE),"")</f>
        <v/>
      </c>
      <c r="AE31" s="186" t="str">
        <f>IFERROR(VLOOKUP($A31,'中間シート (2)'!$M$6:$AR$65,AE$1,FALSE),"")</f>
        <v/>
      </c>
      <c r="AF31" s="186"/>
      <c r="AG31" s="186"/>
      <c r="AH31" s="186"/>
      <c r="AI31" s="194" t="str">
        <f>IFERROR(VLOOKUP($A31,'中間シート (2)'!$M$6:$BC$67,AI$1,FALSE),"")</f>
        <v/>
      </c>
      <c r="AJ31" s="194" t="str">
        <f>IFERROR(VLOOKUP($A31,'中間シート (2)'!$M$6:$BC$67,AJ$1,FALSE),"")</f>
        <v/>
      </c>
      <c r="AK31" s="194" t="str">
        <f>IFERROR(VLOOKUP($A31,'中間シート (2)'!$M$6:$BC$67,AK$1,FALSE),"")</f>
        <v/>
      </c>
      <c r="AL31" s="194" t="str">
        <f>IFERROR(VLOOKUP($A31,'中間シート (2)'!$M$6:$BC$67,AL$1,FALSE),"")</f>
        <v/>
      </c>
      <c r="AM31" s="194" t="str">
        <f>IFERROR(VLOOKUP($A31,'中間シート (2)'!$M$6:$BC$67,AM$1,FALSE),"")</f>
        <v/>
      </c>
      <c r="AN31" s="194" t="str">
        <f>IFERROR(VLOOKUP($A31,'中間シート (2)'!$M$6:$BC$67,AN$1,FALSE),"")</f>
        <v/>
      </c>
      <c r="AO31" s="194" t="str">
        <f>IFERROR(VLOOKUP($A31,'中間シート (2)'!$M$6:$BC$67,AO$1,FALSE),"")</f>
        <v/>
      </c>
      <c r="AP31" s="194" t="str">
        <f>IFERROR(VLOOKUP($A31,'中間シート (2)'!$M$6:$BC$67,AP$1,FALSE),"")</f>
        <v/>
      </c>
      <c r="AS31" s="187"/>
      <c r="AT31" s="187"/>
      <c r="AU31" s="187"/>
      <c r="AV31" s="290">
        <f t="shared" si="170"/>
        <v>1</v>
      </c>
      <c r="AW31" s="290">
        <f t="shared" si="171"/>
        <v>1</v>
      </c>
      <c r="AX31" s="290">
        <f t="shared" si="172"/>
        <v>1</v>
      </c>
      <c r="AY31" s="290">
        <f t="shared" si="173"/>
        <v>27</v>
      </c>
      <c r="AZ31" s="290">
        <f t="shared" si="174"/>
        <v>27</v>
      </c>
      <c r="BA31" s="290">
        <f t="shared" si="175"/>
        <v>271</v>
      </c>
      <c r="BB31" s="290">
        <f t="shared" si="8"/>
        <v>0</v>
      </c>
      <c r="BC31" s="290">
        <f t="shared" si="9"/>
        <v>0</v>
      </c>
      <c r="BD31" s="290">
        <f t="shared" si="176"/>
        <v>0</v>
      </c>
      <c r="BE31" s="290"/>
      <c r="BF31" s="290">
        <v>27</v>
      </c>
      <c r="BG31" s="290">
        <f t="shared" si="11"/>
        <v>0</v>
      </c>
      <c r="BH31" s="290">
        <f t="shared" si="12"/>
        <v>0</v>
      </c>
      <c r="BI31" s="290"/>
      <c r="BJ31" s="291" t="str">
        <f t="shared" si="13"/>
        <v>2-1</v>
      </c>
      <c r="BK31" s="291" t="str">
        <f t="shared" si="14"/>
        <v/>
      </c>
      <c r="BL31" s="291" t="str">
        <f t="shared" si="15"/>
        <v/>
      </c>
      <c r="BM31" s="291" t="str">
        <f t="shared" si="16"/>
        <v/>
      </c>
      <c r="BN31" s="291" t="str">
        <f t="shared" ca="1" si="17"/>
        <v/>
      </c>
      <c r="BO31" s="291" t="str">
        <f t="shared" ca="1" si="18"/>
        <v/>
      </c>
      <c r="BP31" s="291" t="str">
        <f t="shared" si="19"/>
        <v/>
      </c>
      <c r="BQ31" s="291" t="str">
        <f t="shared" ca="1" si="20"/>
        <v/>
      </c>
      <c r="BR31" s="291" t="str">
        <f t="shared" si="21"/>
        <v/>
      </c>
      <c r="BS31" s="291" t="str">
        <f t="shared" si="22"/>
        <v/>
      </c>
      <c r="BT31" s="291" t="str">
        <f t="shared" si="23"/>
        <v/>
      </c>
      <c r="BU31" s="291" t="str">
        <f t="shared" si="24"/>
        <v/>
      </c>
      <c r="BV31" s="291" t="str">
        <f t="shared" ca="1" si="25"/>
        <v/>
      </c>
      <c r="BW31" s="291" t="str">
        <f t="shared" si="26"/>
        <v/>
      </c>
      <c r="BX31" s="291" t="str">
        <f t="shared" ca="1" si="27"/>
        <v/>
      </c>
      <c r="BY31" s="291" t="str">
        <f t="shared" si="28"/>
        <v/>
      </c>
      <c r="BZ31" s="291" t="str">
        <f t="shared" si="29"/>
        <v/>
      </c>
      <c r="CA31" s="291" t="str">
        <f t="shared" si="30"/>
        <v>5-4</v>
      </c>
      <c r="CB31" s="291" t="str">
        <f t="shared" si="31"/>
        <v/>
      </c>
      <c r="CC31" s="291" t="str">
        <f t="shared" si="32"/>
        <v/>
      </c>
      <c r="CD31" s="291" t="str">
        <f t="shared" si="33"/>
        <v/>
      </c>
      <c r="CE31" s="291" t="str">
        <f t="shared" si="34"/>
        <v/>
      </c>
      <c r="CF31" s="291" t="str">
        <f t="shared" si="35"/>
        <v/>
      </c>
      <c r="CG31" s="291" t="str">
        <f t="shared" si="36"/>
        <v>7-3</v>
      </c>
      <c r="CH31" s="291" t="str">
        <f t="shared" si="37"/>
        <v/>
      </c>
      <c r="CI31" s="291" t="str">
        <f t="shared" si="38"/>
        <v/>
      </c>
      <c r="CJ31" s="291" t="str">
        <f t="shared" si="39"/>
        <v>8-3</v>
      </c>
      <c r="CK31" s="291" t="str">
        <f t="shared" si="40"/>
        <v>8-4</v>
      </c>
      <c r="CL31" s="291" t="str">
        <f t="shared" si="41"/>
        <v/>
      </c>
      <c r="CM31" s="291" t="str">
        <f t="shared" si="42"/>
        <v>9-1-3</v>
      </c>
      <c r="CN31" s="291" t="str">
        <f>IF(AND(I31&gt;=2, I31&lt;=4, N31=""), "",
IF(AND(N31&lt;&gt;"",IFERROR(MATCH(VALUE(N31),'主要用途（大分類）'!$A$5:$A$38,0),0)=0),"9-1-4",""))</f>
        <v/>
      </c>
      <c r="CO31" s="291" t="str">
        <f t="shared" si="43"/>
        <v/>
      </c>
      <c r="CP31" s="291" t="str">
        <f t="shared" si="44"/>
        <v>9-2-2</v>
      </c>
      <c r="CQ31" s="291" t="str">
        <f>IF(AND(I31&gt;=2, I31&lt;=4, O31=""), "",
IF(OR(AND(O31&lt;&gt;"",IFERROR(MATCH(VALUE(O31),建築物の用途区分!$C$5:$C$76,0),0)=0),AND(AI31&lt;&gt;"",IFERROR(MATCH(VALUE(AI31),建築物の用途区分!$C$5:$C$76,0),0)=0),AND(AK31&lt;&gt;"",IFERROR(MATCH(VALUE(AK31),建築物の用途区分!$C$5:$C$76,0),0)=0),AND(AM31&lt;&gt;"",IFERROR(MATCH(VALUE(AM31),建築物の用途区分!$C$5:$C$76,0),0)=0)),"9-2-3",""))</f>
        <v/>
      </c>
      <c r="CR31" s="291" t="str">
        <f>IF(AND(I31&gt;=2, I31&lt;=4, O31=""), "",IF(M31=1,IF(VLOOKUP(VALUE(O31),'用途の分類（用途区分）対応表'!$B$7:$S$78,IF(VALUE(N31)=1,2,IF(VALUE(N31)=2,3,IF(AND(N31&gt;=10,N31&lt;=24),N31-6,N31-26))),FALSE)="×","9-2-4",""),""))</f>
        <v/>
      </c>
      <c r="CS31" s="291" t="str">
        <f t="shared" si="45"/>
        <v/>
      </c>
      <c r="CT31" s="291" t="str">
        <f t="shared" si="46"/>
        <v/>
      </c>
      <c r="CU31" s="291" t="str">
        <f t="shared" si="47"/>
        <v/>
      </c>
      <c r="CV31" s="291" t="str">
        <f t="shared" si="48"/>
        <v/>
      </c>
      <c r="CW31" s="291" t="str">
        <f t="shared" si="49"/>
        <v/>
      </c>
      <c r="CX31" s="291" t="str">
        <f t="shared" si="50"/>
        <v/>
      </c>
      <c r="CY31" s="291" t="str">
        <f t="shared" si="51"/>
        <v/>
      </c>
      <c r="CZ31" s="291" t="str">
        <f t="shared" si="52"/>
        <v>11-3</v>
      </c>
      <c r="DA31" s="291" t="str">
        <f t="shared" si="53"/>
        <v/>
      </c>
      <c r="DB31" s="291" t="str">
        <f t="shared" si="54"/>
        <v/>
      </c>
      <c r="DC31" s="291" t="str">
        <f t="shared" si="55"/>
        <v/>
      </c>
      <c r="DD31" s="291" t="str">
        <f t="shared" si="56"/>
        <v>12-3</v>
      </c>
      <c r="DE31" s="291" t="str">
        <f t="shared" si="57"/>
        <v/>
      </c>
      <c r="DF31" s="291" t="str">
        <f t="shared" si="58"/>
        <v/>
      </c>
      <c r="DG31" s="291" t="str">
        <f t="shared" si="59"/>
        <v/>
      </c>
      <c r="DH31" s="291" t="str">
        <f t="shared" si="60"/>
        <v>13-3</v>
      </c>
      <c r="DI31" s="291" t="str">
        <f t="shared" si="61"/>
        <v/>
      </c>
      <c r="DJ31" s="291" t="str">
        <f t="shared" si="62"/>
        <v/>
      </c>
      <c r="DK31" s="291" t="str">
        <f t="shared" si="63"/>
        <v>13-8</v>
      </c>
      <c r="DL31" s="291" t="str">
        <f t="shared" si="64"/>
        <v/>
      </c>
      <c r="DM31" s="291" t="str">
        <f t="shared" si="65"/>
        <v/>
      </c>
      <c r="DN31" s="291" t="str">
        <f t="shared" si="66"/>
        <v/>
      </c>
      <c r="DO31" s="291" t="str">
        <f t="shared" si="67"/>
        <v>14-2</v>
      </c>
      <c r="DP31" s="291" t="str">
        <f t="shared" si="68"/>
        <v/>
      </c>
      <c r="DQ31" s="291" t="str">
        <f t="shared" si="69"/>
        <v/>
      </c>
      <c r="DR31" s="291" t="str">
        <f t="shared" si="70"/>
        <v/>
      </c>
      <c r="DS31" s="291" t="str">
        <f t="shared" si="71"/>
        <v/>
      </c>
      <c r="DT31" s="291" t="str">
        <f t="shared" si="72"/>
        <v/>
      </c>
      <c r="DU31" s="291" t="str">
        <f t="shared" si="73"/>
        <v/>
      </c>
      <c r="DV31" s="291" t="str">
        <f t="shared" si="74"/>
        <v/>
      </c>
      <c r="DW31" s="291" t="str">
        <f t="shared" si="75"/>
        <v/>
      </c>
      <c r="DX31" s="291" t="str">
        <f t="shared" si="76"/>
        <v/>
      </c>
      <c r="DY31" s="291" t="str">
        <f t="shared" si="77"/>
        <v/>
      </c>
      <c r="DZ31" s="291" t="str">
        <f t="shared" si="78"/>
        <v/>
      </c>
      <c r="EA31" s="291" t="str">
        <f t="shared" si="79"/>
        <v/>
      </c>
      <c r="EB31" s="291" t="str">
        <f t="shared" si="80"/>
        <v/>
      </c>
      <c r="EC31" s="291" t="str">
        <f t="shared" si="81"/>
        <v/>
      </c>
      <c r="ED31" s="291" t="str">
        <f t="shared" si="82"/>
        <v/>
      </c>
      <c r="EE31" s="291" t="str">
        <f t="shared" si="83"/>
        <v/>
      </c>
      <c r="EF31" s="291" t="str">
        <f t="shared" si="84"/>
        <v/>
      </c>
      <c r="EG31" s="291" t="str">
        <f t="shared" si="85"/>
        <v/>
      </c>
      <c r="EH31" s="291" t="str">
        <f t="shared" si="86"/>
        <v/>
      </c>
      <c r="EI31" s="291" t="str">
        <f t="shared" si="87"/>
        <v/>
      </c>
      <c r="EJ31" s="291" t="str">
        <f t="shared" si="88"/>
        <v/>
      </c>
      <c r="EK31" s="291" t="str">
        <f t="shared" si="89"/>
        <v/>
      </c>
      <c r="EL31" s="291" t="str">
        <f t="shared" si="90"/>
        <v/>
      </c>
      <c r="EM31" s="291" t="str">
        <f t="shared" si="91"/>
        <v/>
      </c>
      <c r="EN31" s="291" t="str">
        <f t="shared" si="92"/>
        <v/>
      </c>
      <c r="EO31" s="291" t="str">
        <f t="shared" si="93"/>
        <v/>
      </c>
      <c r="EP31" s="291" t="str">
        <f t="shared" si="94"/>
        <v/>
      </c>
      <c r="EQ31" s="291" t="str">
        <f t="shared" si="95"/>
        <v/>
      </c>
      <c r="ER31" s="291" t="str">
        <f t="shared" si="96"/>
        <v/>
      </c>
      <c r="ES31" s="291" t="str">
        <f t="shared" si="97"/>
        <v/>
      </c>
      <c r="ET31" s="291" t="str">
        <f t="shared" si="98"/>
        <v/>
      </c>
      <c r="EU31" s="291" t="str">
        <f t="shared" si="99"/>
        <v/>
      </c>
      <c r="EV31" s="291" t="str">
        <f t="shared" si="100"/>
        <v/>
      </c>
      <c r="EW31" s="291" t="str">
        <f t="shared" si="101"/>
        <v/>
      </c>
      <c r="EX31" s="291" t="str">
        <f t="shared" si="102"/>
        <v/>
      </c>
      <c r="EY31" s="291" t="str">
        <f t="shared" si="103"/>
        <v/>
      </c>
      <c r="EZ31" s="291" t="str">
        <f t="shared" si="104"/>
        <v/>
      </c>
      <c r="FA31" s="291" t="str">
        <f t="shared" si="105"/>
        <v/>
      </c>
      <c r="FB31" s="291" t="str">
        <f t="shared" si="106"/>
        <v/>
      </c>
      <c r="FC31" s="291" t="str">
        <f t="shared" si="107"/>
        <v/>
      </c>
      <c r="FD31" s="291" t="str">
        <f t="shared" si="108"/>
        <v/>
      </c>
      <c r="FE31" s="291" t="str">
        <f t="shared" si="109"/>
        <v/>
      </c>
      <c r="FF31" s="291" t="str">
        <f t="shared" si="110"/>
        <v/>
      </c>
      <c r="FG31" s="291" t="str">
        <f t="shared" si="111"/>
        <v/>
      </c>
      <c r="FH31" s="291" t="str">
        <f t="shared" si="112"/>
        <v/>
      </c>
      <c r="FI31" s="291" t="str">
        <f t="shared" si="113"/>
        <v/>
      </c>
      <c r="FJ31" s="291" t="str">
        <f t="shared" ca="1" si="114"/>
        <v/>
      </c>
      <c r="FK31" s="291" t="str">
        <f t="shared" ca="1" si="115"/>
        <v/>
      </c>
      <c r="FL31" s="291" t="str">
        <f t="shared" si="116"/>
        <v/>
      </c>
      <c r="FM31" s="291" t="str">
        <f t="shared" si="117"/>
        <v/>
      </c>
      <c r="FN31" s="291" t="str">
        <f t="shared" si="118"/>
        <v/>
      </c>
      <c r="FO31" s="291" t="str">
        <f t="shared" si="119"/>
        <v/>
      </c>
      <c r="FP31" s="291" t="str">
        <f t="shared" si="120"/>
        <v/>
      </c>
      <c r="FQ31" s="291" t="str">
        <f t="shared" si="121"/>
        <v/>
      </c>
      <c r="FR31" s="291" t="str">
        <f t="shared" si="122"/>
        <v/>
      </c>
      <c r="FS31" s="291" t="str">
        <f t="shared" si="123"/>
        <v/>
      </c>
      <c r="FT31" s="291" t="str">
        <f t="shared" si="124"/>
        <v/>
      </c>
      <c r="FU31" s="291" t="str">
        <f t="shared" si="125"/>
        <v/>
      </c>
      <c r="FV31" s="291" t="str">
        <f t="shared" si="126"/>
        <v/>
      </c>
      <c r="FW31" s="291" t="str">
        <f t="shared" si="127"/>
        <v/>
      </c>
      <c r="FX31" s="291" t="str">
        <f t="shared" si="128"/>
        <v/>
      </c>
      <c r="FY31" s="291" t="str">
        <f t="shared" ca="1" si="129"/>
        <v/>
      </c>
      <c r="FZ31" s="291" t="str">
        <f ca="1">IF(AND(I31="",X31="",AC31=""),"",
IF(COUNTIF(エラー22シート!$G$4:$G$53, OFFSET(J31,IF(I31="",0,-I31+1),0)*100+OFFSET(Y31,IF(I31="",0,-I31+1),0)*10+AC31)&gt;0,"22-4",""))</f>
        <v/>
      </c>
      <c r="GA31" s="291" t="str">
        <f t="shared" ca="1" si="130"/>
        <v/>
      </c>
      <c r="GB31" s="291" t="str">
        <f t="shared" ca="1" si="131"/>
        <v/>
      </c>
      <c r="GC31" s="291" t="str">
        <f t="shared" ca="1" si="132"/>
        <v/>
      </c>
      <c r="GD31" s="291" t="str">
        <f t="shared" ca="1" si="133"/>
        <v/>
      </c>
      <c r="GE31" s="291" t="str">
        <f t="shared" ca="1" si="134"/>
        <v/>
      </c>
      <c r="GF31" s="291" t="str">
        <f t="shared" ca="1" si="135"/>
        <v/>
      </c>
      <c r="GG31" s="291" t="str">
        <f t="shared" ca="1" si="136"/>
        <v/>
      </c>
      <c r="GH31" s="291" t="str">
        <f t="shared" ca="1" si="137"/>
        <v/>
      </c>
      <c r="GI31" s="291" t="str">
        <f t="shared" ca="1" si="138"/>
        <v/>
      </c>
      <c r="GJ31" s="291" t="str">
        <f t="shared" ca="1" si="139"/>
        <v/>
      </c>
      <c r="GK31" s="291" t="str">
        <f t="shared" ca="1" si="140"/>
        <v/>
      </c>
      <c r="GL31" s="291" t="str">
        <f t="shared" si="141"/>
        <v/>
      </c>
      <c r="GM31" s="291" t="str">
        <f t="shared" ca="1" si="142"/>
        <v/>
      </c>
      <c r="GN31" s="291" t="str">
        <f t="shared" ca="1" si="143"/>
        <v/>
      </c>
      <c r="GO31" s="291" t="str">
        <f t="shared" ca="1" si="144"/>
        <v/>
      </c>
      <c r="GP31" s="291" t="str">
        <f t="shared" ca="1" si="145"/>
        <v/>
      </c>
      <c r="GQ31" s="291" t="str">
        <f t="shared" ca="1" si="146"/>
        <v/>
      </c>
      <c r="GR31" s="291" t="str">
        <f t="shared" ca="1" si="147"/>
        <v/>
      </c>
      <c r="GS31" s="291" t="str">
        <f t="shared" ca="1" si="148"/>
        <v/>
      </c>
      <c r="GT31" s="291" t="str">
        <f t="shared" ca="1" si="149"/>
        <v/>
      </c>
      <c r="GU31" s="291" t="str">
        <f t="shared" ca="1" si="150"/>
        <v/>
      </c>
      <c r="GV31" s="291" t="str">
        <f t="shared" ca="1" si="151"/>
        <v/>
      </c>
      <c r="GW31" s="291" t="str">
        <f t="shared" ca="1" si="152"/>
        <v/>
      </c>
      <c r="GX31" s="291" t="str">
        <f t="shared" ca="1" si="153"/>
        <v/>
      </c>
      <c r="GY31" s="291" t="str">
        <f t="shared" ca="1" si="154"/>
        <v/>
      </c>
      <c r="GZ31" s="291" t="str">
        <f t="shared" ca="1" si="155"/>
        <v/>
      </c>
      <c r="HA31" s="291" t="str">
        <f t="shared" si="156"/>
        <v/>
      </c>
      <c r="HB31" s="291" t="str">
        <f t="shared" si="157"/>
        <v/>
      </c>
      <c r="HC31" s="291" t="str">
        <f t="shared" si="158"/>
        <v/>
      </c>
      <c r="HD31" s="291" t="str">
        <f t="shared" si="159"/>
        <v/>
      </c>
      <c r="HE31" s="291" t="str">
        <f t="shared" si="160"/>
        <v/>
      </c>
      <c r="HF31" s="291" t="str">
        <f t="shared" si="161"/>
        <v/>
      </c>
      <c r="HG31" s="291" t="str">
        <f t="shared" si="162"/>
        <v/>
      </c>
      <c r="HH31" s="291" t="str">
        <f t="shared" si="163"/>
        <v/>
      </c>
      <c r="HI31" s="291" t="str">
        <f t="shared" si="164"/>
        <v/>
      </c>
      <c r="HJ31" s="291" t="str">
        <f t="shared" si="165"/>
        <v/>
      </c>
      <c r="HK31" s="291" t="str">
        <f t="shared" si="166"/>
        <v/>
      </c>
      <c r="HL31" s="291" t="str">
        <f t="shared" si="167"/>
        <v/>
      </c>
      <c r="HM31" s="291" t="str">
        <f t="shared" si="168"/>
        <v>41-1</v>
      </c>
      <c r="HN31" s="291" t="str">
        <f t="shared" si="169"/>
        <v>35-1</v>
      </c>
    </row>
    <row r="32" spans="1:222">
      <c r="A32" s="332">
        <v>28</v>
      </c>
      <c r="B32" s="332">
        <f>COUNTIF('中間シート (2)'!M:M,行政集計シート※記入不要です!A32)</f>
        <v>0</v>
      </c>
      <c r="C32" s="188" t="str">
        <f t="shared" si="177"/>
        <v/>
      </c>
      <c r="D32" s="188" t="str">
        <f t="shared" si="178"/>
        <v/>
      </c>
      <c r="E32" s="188"/>
      <c r="F32" s="188" t="str">
        <f t="shared" si="179"/>
        <v/>
      </c>
      <c r="G32" s="189"/>
      <c r="H32" s="186" t="str">
        <f>IFERROR(VLOOKUP($A32,'中間シート (2)'!$M$6:$AR$65,H$1,FALSE),"")</f>
        <v/>
      </c>
      <c r="I32" s="186" t="str">
        <f>IFERROR(VLOOKUP($A32,'中間シート (2)'!$M$6:$AR$65,I$1,FALSE),"")</f>
        <v/>
      </c>
      <c r="J32" s="186" t="str">
        <f>IFERROR(VLOOKUP($A32,'中間シート (2)'!$M$6:$AR$65,J$1,FALSE),"")</f>
        <v/>
      </c>
      <c r="K32" s="186" t="str">
        <f>IFERROR(VLOOKUP($A32,'中間シート (2)'!$M$6:$AR$65,K$1,FALSE),"")</f>
        <v/>
      </c>
      <c r="L32" s="186" t="str">
        <f>IFERROR(VLOOKUP($A32,'中間シート (2)'!$M$6:$AR$65,L$1,FALSE),"")</f>
        <v/>
      </c>
      <c r="M32" s="186" t="str">
        <f>IFERROR(VLOOKUP($A32,'中間シート (2)'!$M$6:$AR$65,M$1,FALSE),"")</f>
        <v/>
      </c>
      <c r="N32" s="186" t="str">
        <f>IFERROR(VLOOKUP($A32,'中間シート (2)'!$M$6:$AR$65,N$1,FALSE),"")</f>
        <v/>
      </c>
      <c r="O32" s="186" t="str">
        <f>IFERROR(VLOOKUP($A32,'中間シート (2)'!$M$6:$AR$65,O$1,FALSE),"")</f>
        <v/>
      </c>
      <c r="P32" s="186" t="str">
        <f>IFERROR(VLOOKUP($A32,'中間シート (2)'!$M$6:$AR$65,P$1,FALSE),"")</f>
        <v/>
      </c>
      <c r="Q32" s="186" t="str">
        <f>IFERROR(VLOOKUP($A32,'中間シート (2)'!$M$6:$AR$65,Q$1,FALSE),"")</f>
        <v/>
      </c>
      <c r="R32" s="186" t="str">
        <f>IFERROR(VLOOKUP($A32,'中間シート (2)'!$M$6:$AR$65,R$1,FALSE),"")</f>
        <v/>
      </c>
      <c r="S32" s="186" t="str">
        <f>IFERROR(VLOOKUP($A32,'中間シート (2)'!$M$6:$AR$65,S$1,FALSE),"")</f>
        <v/>
      </c>
      <c r="T32" s="186" t="str">
        <f>IFERROR(VLOOKUP($A32,'中間シート (2)'!$M$6:$AR$65,T$1,FALSE),"")</f>
        <v/>
      </c>
      <c r="U32" s="186" t="str">
        <f>IFERROR(VLOOKUP($A32,'中間シート (2)'!$M$6:$AR$65,U$1,FALSE),"")</f>
        <v/>
      </c>
      <c r="V32" s="186" t="str">
        <f>IFERROR(VLOOKUP($A32,'中間シート (2)'!$M$6:$AR$65,V$1,FALSE),"")</f>
        <v/>
      </c>
      <c r="W32" s="186"/>
      <c r="X32" s="186" t="str">
        <f>IFERROR(VLOOKUP($A32,'中間シート (2)'!$M$6:$AR$65,X$1,FALSE),"")</f>
        <v/>
      </c>
      <c r="Y32" s="186" t="str">
        <f>IFERROR(VLOOKUP($A32,'中間シート (2)'!$M$6:$AR$65,Y$1,FALSE),"")</f>
        <v/>
      </c>
      <c r="Z32" s="186" t="str">
        <f>IFERROR(VLOOKUP($A32,'中間シート (2)'!$M$6:$AR$65,Z$1,FALSE),"")</f>
        <v/>
      </c>
      <c r="AA32" s="186" t="str">
        <f>IFERROR(VLOOKUP($A32,'中間シート (2)'!$M$6:$AR$65,AA$1,FALSE),"")</f>
        <v/>
      </c>
      <c r="AB32" s="186" t="str">
        <f>IFERROR(VLOOKUP($A32,'中間シート (2)'!$M$6:$AR$65,AB$1,FALSE),"")</f>
        <v/>
      </c>
      <c r="AC32" s="186" t="str">
        <f>IFERROR(VLOOKUP($A32,'中間シート (2)'!$M$6:$AR$65,AC$1,FALSE),"")</f>
        <v/>
      </c>
      <c r="AD32" s="186" t="str">
        <f>IFERROR(VLOOKUP($A32,'中間シート (2)'!$M$6:$AR$65,AD$1,FALSE),"")</f>
        <v/>
      </c>
      <c r="AE32" s="186" t="str">
        <f>IFERROR(VLOOKUP($A32,'中間シート (2)'!$M$6:$AR$65,AE$1,FALSE),"")</f>
        <v/>
      </c>
      <c r="AF32" s="186"/>
      <c r="AG32" s="186"/>
      <c r="AH32" s="186"/>
      <c r="AI32" s="194" t="str">
        <f>IFERROR(VLOOKUP($A32,'中間シート (2)'!$M$6:$BC$67,AI$1,FALSE),"")</f>
        <v/>
      </c>
      <c r="AJ32" s="194" t="str">
        <f>IFERROR(VLOOKUP($A32,'中間シート (2)'!$M$6:$BC$67,AJ$1,FALSE),"")</f>
        <v/>
      </c>
      <c r="AK32" s="194" t="str">
        <f>IFERROR(VLOOKUP($A32,'中間シート (2)'!$M$6:$BC$67,AK$1,FALSE),"")</f>
        <v/>
      </c>
      <c r="AL32" s="194" t="str">
        <f>IFERROR(VLOOKUP($A32,'中間シート (2)'!$M$6:$BC$67,AL$1,FALSE),"")</f>
        <v/>
      </c>
      <c r="AM32" s="194" t="str">
        <f>IFERROR(VLOOKUP($A32,'中間シート (2)'!$M$6:$BC$67,AM$1,FALSE),"")</f>
        <v/>
      </c>
      <c r="AN32" s="194" t="str">
        <f>IFERROR(VLOOKUP($A32,'中間シート (2)'!$M$6:$BC$67,AN$1,FALSE),"")</f>
        <v/>
      </c>
      <c r="AO32" s="194" t="str">
        <f>IFERROR(VLOOKUP($A32,'中間シート (2)'!$M$6:$BC$67,AO$1,FALSE),"")</f>
        <v/>
      </c>
      <c r="AP32" s="194" t="str">
        <f>IFERROR(VLOOKUP($A32,'中間シート (2)'!$M$6:$BC$67,AP$1,FALSE),"")</f>
        <v/>
      </c>
      <c r="AS32" s="187"/>
      <c r="AT32" s="187"/>
      <c r="AU32" s="187"/>
      <c r="AV32" s="290">
        <f t="shared" si="170"/>
        <v>1</v>
      </c>
      <c r="AW32" s="290">
        <f t="shared" si="171"/>
        <v>1</v>
      </c>
      <c r="AX32" s="290">
        <f t="shared" si="172"/>
        <v>1</v>
      </c>
      <c r="AY32" s="290">
        <f t="shared" si="173"/>
        <v>28</v>
      </c>
      <c r="AZ32" s="290">
        <f t="shared" si="174"/>
        <v>28</v>
      </c>
      <c r="BA32" s="290">
        <f t="shared" si="175"/>
        <v>281</v>
      </c>
      <c r="BB32" s="290">
        <f t="shared" si="8"/>
        <v>0</v>
      </c>
      <c r="BC32" s="290">
        <f t="shared" si="9"/>
        <v>0</v>
      </c>
      <c r="BD32" s="290">
        <f t="shared" si="176"/>
        <v>0</v>
      </c>
      <c r="BE32" s="290"/>
      <c r="BF32" s="290">
        <v>28</v>
      </c>
      <c r="BG32" s="290">
        <f t="shared" si="11"/>
        <v>0</v>
      </c>
      <c r="BH32" s="290">
        <f t="shared" si="12"/>
        <v>0</v>
      </c>
      <c r="BI32" s="290"/>
      <c r="BJ32" s="291" t="str">
        <f t="shared" si="13"/>
        <v>2-1</v>
      </c>
      <c r="BK32" s="291" t="str">
        <f t="shared" si="14"/>
        <v/>
      </c>
      <c r="BL32" s="291" t="str">
        <f t="shared" si="15"/>
        <v/>
      </c>
      <c r="BM32" s="291" t="str">
        <f t="shared" si="16"/>
        <v/>
      </c>
      <c r="BN32" s="291" t="str">
        <f t="shared" ca="1" si="17"/>
        <v/>
      </c>
      <c r="BO32" s="291" t="str">
        <f t="shared" ca="1" si="18"/>
        <v/>
      </c>
      <c r="BP32" s="291" t="str">
        <f t="shared" si="19"/>
        <v/>
      </c>
      <c r="BQ32" s="291" t="str">
        <f t="shared" ca="1" si="20"/>
        <v/>
      </c>
      <c r="BR32" s="291" t="str">
        <f t="shared" si="21"/>
        <v/>
      </c>
      <c r="BS32" s="291" t="str">
        <f t="shared" si="22"/>
        <v/>
      </c>
      <c r="BT32" s="291" t="str">
        <f t="shared" si="23"/>
        <v/>
      </c>
      <c r="BU32" s="291" t="str">
        <f t="shared" si="24"/>
        <v/>
      </c>
      <c r="BV32" s="291" t="str">
        <f t="shared" ca="1" si="25"/>
        <v/>
      </c>
      <c r="BW32" s="291" t="str">
        <f t="shared" si="26"/>
        <v/>
      </c>
      <c r="BX32" s="291" t="str">
        <f t="shared" ca="1" si="27"/>
        <v/>
      </c>
      <c r="BY32" s="291" t="str">
        <f t="shared" si="28"/>
        <v/>
      </c>
      <c r="BZ32" s="291" t="str">
        <f t="shared" si="29"/>
        <v/>
      </c>
      <c r="CA32" s="291" t="str">
        <f t="shared" si="30"/>
        <v>5-4</v>
      </c>
      <c r="CB32" s="291" t="str">
        <f t="shared" si="31"/>
        <v/>
      </c>
      <c r="CC32" s="291" t="str">
        <f t="shared" si="32"/>
        <v/>
      </c>
      <c r="CD32" s="291" t="str">
        <f t="shared" si="33"/>
        <v/>
      </c>
      <c r="CE32" s="291" t="str">
        <f t="shared" si="34"/>
        <v/>
      </c>
      <c r="CF32" s="291" t="str">
        <f t="shared" si="35"/>
        <v/>
      </c>
      <c r="CG32" s="291" t="str">
        <f t="shared" si="36"/>
        <v>7-3</v>
      </c>
      <c r="CH32" s="291" t="str">
        <f t="shared" si="37"/>
        <v/>
      </c>
      <c r="CI32" s="291" t="str">
        <f t="shared" si="38"/>
        <v/>
      </c>
      <c r="CJ32" s="291" t="str">
        <f t="shared" si="39"/>
        <v>8-3</v>
      </c>
      <c r="CK32" s="291" t="str">
        <f t="shared" si="40"/>
        <v>8-4</v>
      </c>
      <c r="CL32" s="291" t="str">
        <f t="shared" si="41"/>
        <v/>
      </c>
      <c r="CM32" s="291" t="str">
        <f t="shared" si="42"/>
        <v>9-1-3</v>
      </c>
      <c r="CN32" s="291" t="str">
        <f>IF(AND(I32&gt;=2, I32&lt;=4, N32=""), "",
IF(AND(N32&lt;&gt;"",IFERROR(MATCH(VALUE(N32),'主要用途（大分類）'!$A$5:$A$38,0),0)=0),"9-1-4",""))</f>
        <v/>
      </c>
      <c r="CO32" s="291" t="str">
        <f t="shared" si="43"/>
        <v/>
      </c>
      <c r="CP32" s="291" t="str">
        <f t="shared" si="44"/>
        <v>9-2-2</v>
      </c>
      <c r="CQ32" s="291" t="str">
        <f>IF(AND(I32&gt;=2, I32&lt;=4, O32=""), "",
IF(OR(AND(O32&lt;&gt;"",IFERROR(MATCH(VALUE(O32),建築物の用途区分!$C$5:$C$76,0),0)=0),AND(AI32&lt;&gt;"",IFERROR(MATCH(VALUE(AI32),建築物の用途区分!$C$5:$C$76,0),0)=0),AND(AK32&lt;&gt;"",IFERROR(MATCH(VALUE(AK32),建築物の用途区分!$C$5:$C$76,0),0)=0),AND(AM32&lt;&gt;"",IFERROR(MATCH(VALUE(AM32),建築物の用途区分!$C$5:$C$76,0),0)=0)),"9-2-3",""))</f>
        <v/>
      </c>
      <c r="CR32" s="291" t="str">
        <f>IF(AND(I32&gt;=2, I32&lt;=4, O32=""), "",IF(M32=1,IF(VLOOKUP(VALUE(O32),'用途の分類（用途区分）対応表'!$B$7:$S$78,IF(VALUE(N32)=1,2,IF(VALUE(N32)=2,3,IF(AND(N32&gt;=10,N32&lt;=24),N32-6,N32-26))),FALSE)="×","9-2-4",""),""))</f>
        <v/>
      </c>
      <c r="CS32" s="291" t="str">
        <f t="shared" si="45"/>
        <v/>
      </c>
      <c r="CT32" s="291" t="str">
        <f t="shared" si="46"/>
        <v/>
      </c>
      <c r="CU32" s="291" t="str">
        <f t="shared" si="47"/>
        <v/>
      </c>
      <c r="CV32" s="291" t="str">
        <f t="shared" si="48"/>
        <v/>
      </c>
      <c r="CW32" s="291" t="str">
        <f t="shared" si="49"/>
        <v/>
      </c>
      <c r="CX32" s="291" t="str">
        <f t="shared" si="50"/>
        <v/>
      </c>
      <c r="CY32" s="291" t="str">
        <f t="shared" si="51"/>
        <v/>
      </c>
      <c r="CZ32" s="291" t="str">
        <f t="shared" si="52"/>
        <v>11-3</v>
      </c>
      <c r="DA32" s="291" t="str">
        <f t="shared" si="53"/>
        <v/>
      </c>
      <c r="DB32" s="291" t="str">
        <f t="shared" si="54"/>
        <v/>
      </c>
      <c r="DC32" s="291" t="str">
        <f t="shared" si="55"/>
        <v/>
      </c>
      <c r="DD32" s="291" t="str">
        <f t="shared" si="56"/>
        <v>12-3</v>
      </c>
      <c r="DE32" s="291" t="str">
        <f t="shared" si="57"/>
        <v/>
      </c>
      <c r="DF32" s="291" t="str">
        <f t="shared" si="58"/>
        <v/>
      </c>
      <c r="DG32" s="291" t="str">
        <f t="shared" si="59"/>
        <v/>
      </c>
      <c r="DH32" s="291" t="str">
        <f t="shared" si="60"/>
        <v>13-3</v>
      </c>
      <c r="DI32" s="291" t="str">
        <f t="shared" si="61"/>
        <v/>
      </c>
      <c r="DJ32" s="291" t="str">
        <f t="shared" si="62"/>
        <v/>
      </c>
      <c r="DK32" s="291" t="str">
        <f t="shared" si="63"/>
        <v>13-8</v>
      </c>
      <c r="DL32" s="291" t="str">
        <f t="shared" si="64"/>
        <v/>
      </c>
      <c r="DM32" s="291" t="str">
        <f t="shared" si="65"/>
        <v/>
      </c>
      <c r="DN32" s="291" t="str">
        <f t="shared" si="66"/>
        <v/>
      </c>
      <c r="DO32" s="291" t="str">
        <f t="shared" si="67"/>
        <v>14-2</v>
      </c>
      <c r="DP32" s="291" t="str">
        <f t="shared" si="68"/>
        <v/>
      </c>
      <c r="DQ32" s="291" t="str">
        <f t="shared" si="69"/>
        <v/>
      </c>
      <c r="DR32" s="291" t="str">
        <f t="shared" si="70"/>
        <v/>
      </c>
      <c r="DS32" s="291" t="str">
        <f t="shared" si="71"/>
        <v/>
      </c>
      <c r="DT32" s="291" t="str">
        <f t="shared" si="72"/>
        <v/>
      </c>
      <c r="DU32" s="291" t="str">
        <f t="shared" si="73"/>
        <v/>
      </c>
      <c r="DV32" s="291" t="str">
        <f t="shared" si="74"/>
        <v/>
      </c>
      <c r="DW32" s="291" t="str">
        <f t="shared" si="75"/>
        <v/>
      </c>
      <c r="DX32" s="291" t="str">
        <f t="shared" si="76"/>
        <v/>
      </c>
      <c r="DY32" s="291" t="str">
        <f t="shared" si="77"/>
        <v/>
      </c>
      <c r="DZ32" s="291" t="str">
        <f t="shared" si="78"/>
        <v/>
      </c>
      <c r="EA32" s="291" t="str">
        <f t="shared" si="79"/>
        <v/>
      </c>
      <c r="EB32" s="291" t="str">
        <f t="shared" si="80"/>
        <v/>
      </c>
      <c r="EC32" s="291" t="str">
        <f t="shared" si="81"/>
        <v/>
      </c>
      <c r="ED32" s="291" t="str">
        <f t="shared" si="82"/>
        <v/>
      </c>
      <c r="EE32" s="291" t="str">
        <f t="shared" si="83"/>
        <v/>
      </c>
      <c r="EF32" s="291" t="str">
        <f t="shared" si="84"/>
        <v/>
      </c>
      <c r="EG32" s="291" t="str">
        <f t="shared" si="85"/>
        <v/>
      </c>
      <c r="EH32" s="291" t="str">
        <f t="shared" si="86"/>
        <v/>
      </c>
      <c r="EI32" s="291" t="str">
        <f t="shared" si="87"/>
        <v/>
      </c>
      <c r="EJ32" s="291" t="str">
        <f t="shared" si="88"/>
        <v/>
      </c>
      <c r="EK32" s="291" t="str">
        <f t="shared" si="89"/>
        <v/>
      </c>
      <c r="EL32" s="291" t="str">
        <f t="shared" si="90"/>
        <v/>
      </c>
      <c r="EM32" s="291" t="str">
        <f t="shared" si="91"/>
        <v/>
      </c>
      <c r="EN32" s="291" t="str">
        <f t="shared" si="92"/>
        <v/>
      </c>
      <c r="EO32" s="291" t="str">
        <f t="shared" si="93"/>
        <v/>
      </c>
      <c r="EP32" s="291" t="str">
        <f t="shared" si="94"/>
        <v/>
      </c>
      <c r="EQ32" s="291" t="str">
        <f t="shared" si="95"/>
        <v/>
      </c>
      <c r="ER32" s="291" t="str">
        <f t="shared" si="96"/>
        <v/>
      </c>
      <c r="ES32" s="291" t="str">
        <f t="shared" si="97"/>
        <v/>
      </c>
      <c r="ET32" s="291" t="str">
        <f t="shared" si="98"/>
        <v/>
      </c>
      <c r="EU32" s="291" t="str">
        <f t="shared" si="99"/>
        <v/>
      </c>
      <c r="EV32" s="291" t="str">
        <f t="shared" si="100"/>
        <v/>
      </c>
      <c r="EW32" s="291" t="str">
        <f t="shared" si="101"/>
        <v/>
      </c>
      <c r="EX32" s="291" t="str">
        <f t="shared" si="102"/>
        <v/>
      </c>
      <c r="EY32" s="291" t="str">
        <f t="shared" si="103"/>
        <v/>
      </c>
      <c r="EZ32" s="291" t="str">
        <f t="shared" si="104"/>
        <v/>
      </c>
      <c r="FA32" s="291" t="str">
        <f t="shared" si="105"/>
        <v/>
      </c>
      <c r="FB32" s="291" t="str">
        <f t="shared" si="106"/>
        <v/>
      </c>
      <c r="FC32" s="291" t="str">
        <f t="shared" si="107"/>
        <v/>
      </c>
      <c r="FD32" s="291" t="str">
        <f t="shared" si="108"/>
        <v/>
      </c>
      <c r="FE32" s="291" t="str">
        <f t="shared" si="109"/>
        <v/>
      </c>
      <c r="FF32" s="291" t="str">
        <f t="shared" si="110"/>
        <v/>
      </c>
      <c r="FG32" s="291" t="str">
        <f t="shared" si="111"/>
        <v/>
      </c>
      <c r="FH32" s="291" t="str">
        <f t="shared" si="112"/>
        <v/>
      </c>
      <c r="FI32" s="291" t="str">
        <f t="shared" si="113"/>
        <v/>
      </c>
      <c r="FJ32" s="291" t="str">
        <f t="shared" ca="1" si="114"/>
        <v/>
      </c>
      <c r="FK32" s="291" t="str">
        <f t="shared" ca="1" si="115"/>
        <v/>
      </c>
      <c r="FL32" s="291" t="str">
        <f t="shared" si="116"/>
        <v/>
      </c>
      <c r="FM32" s="291" t="str">
        <f t="shared" si="117"/>
        <v/>
      </c>
      <c r="FN32" s="291" t="str">
        <f t="shared" si="118"/>
        <v/>
      </c>
      <c r="FO32" s="291" t="str">
        <f t="shared" si="119"/>
        <v/>
      </c>
      <c r="FP32" s="291" t="str">
        <f t="shared" si="120"/>
        <v/>
      </c>
      <c r="FQ32" s="291" t="str">
        <f t="shared" si="121"/>
        <v/>
      </c>
      <c r="FR32" s="291" t="str">
        <f t="shared" si="122"/>
        <v/>
      </c>
      <c r="FS32" s="291" t="str">
        <f t="shared" si="123"/>
        <v/>
      </c>
      <c r="FT32" s="291" t="str">
        <f t="shared" si="124"/>
        <v/>
      </c>
      <c r="FU32" s="291" t="str">
        <f t="shared" si="125"/>
        <v/>
      </c>
      <c r="FV32" s="291" t="str">
        <f t="shared" si="126"/>
        <v/>
      </c>
      <c r="FW32" s="291" t="str">
        <f t="shared" si="127"/>
        <v/>
      </c>
      <c r="FX32" s="291" t="str">
        <f t="shared" si="128"/>
        <v/>
      </c>
      <c r="FY32" s="291" t="str">
        <f t="shared" ca="1" si="129"/>
        <v/>
      </c>
      <c r="FZ32" s="291" t="str">
        <f ca="1">IF(AND(I32="",X32="",AC32=""),"",
IF(COUNTIF(エラー22シート!$G$4:$G$53, OFFSET(J32,IF(I32="",0,-I32+1),0)*100+OFFSET(Y32,IF(I32="",0,-I32+1),0)*10+AC32)&gt;0,"22-4",""))</f>
        <v/>
      </c>
      <c r="GA32" s="291" t="str">
        <f t="shared" ca="1" si="130"/>
        <v/>
      </c>
      <c r="GB32" s="291" t="str">
        <f t="shared" ca="1" si="131"/>
        <v/>
      </c>
      <c r="GC32" s="291" t="str">
        <f t="shared" ca="1" si="132"/>
        <v/>
      </c>
      <c r="GD32" s="291" t="str">
        <f t="shared" ca="1" si="133"/>
        <v/>
      </c>
      <c r="GE32" s="291" t="str">
        <f t="shared" ca="1" si="134"/>
        <v/>
      </c>
      <c r="GF32" s="291" t="str">
        <f t="shared" ca="1" si="135"/>
        <v/>
      </c>
      <c r="GG32" s="291" t="str">
        <f t="shared" ca="1" si="136"/>
        <v/>
      </c>
      <c r="GH32" s="291" t="str">
        <f t="shared" ca="1" si="137"/>
        <v/>
      </c>
      <c r="GI32" s="291" t="str">
        <f t="shared" ca="1" si="138"/>
        <v/>
      </c>
      <c r="GJ32" s="291" t="str">
        <f t="shared" ca="1" si="139"/>
        <v/>
      </c>
      <c r="GK32" s="291" t="str">
        <f t="shared" ca="1" si="140"/>
        <v/>
      </c>
      <c r="GL32" s="291" t="str">
        <f t="shared" si="141"/>
        <v/>
      </c>
      <c r="GM32" s="291" t="str">
        <f t="shared" ca="1" si="142"/>
        <v/>
      </c>
      <c r="GN32" s="291" t="str">
        <f t="shared" ca="1" si="143"/>
        <v/>
      </c>
      <c r="GO32" s="291" t="str">
        <f t="shared" ca="1" si="144"/>
        <v/>
      </c>
      <c r="GP32" s="291" t="str">
        <f t="shared" ca="1" si="145"/>
        <v/>
      </c>
      <c r="GQ32" s="291" t="str">
        <f t="shared" ca="1" si="146"/>
        <v/>
      </c>
      <c r="GR32" s="291" t="str">
        <f t="shared" ca="1" si="147"/>
        <v/>
      </c>
      <c r="GS32" s="291" t="str">
        <f t="shared" ca="1" si="148"/>
        <v/>
      </c>
      <c r="GT32" s="291" t="str">
        <f t="shared" ca="1" si="149"/>
        <v/>
      </c>
      <c r="GU32" s="291" t="str">
        <f t="shared" ca="1" si="150"/>
        <v/>
      </c>
      <c r="GV32" s="291" t="str">
        <f t="shared" ca="1" si="151"/>
        <v/>
      </c>
      <c r="GW32" s="291" t="str">
        <f t="shared" ca="1" si="152"/>
        <v/>
      </c>
      <c r="GX32" s="291" t="str">
        <f t="shared" ca="1" si="153"/>
        <v/>
      </c>
      <c r="GY32" s="291" t="str">
        <f t="shared" ca="1" si="154"/>
        <v/>
      </c>
      <c r="GZ32" s="291" t="str">
        <f t="shared" ca="1" si="155"/>
        <v/>
      </c>
      <c r="HA32" s="291" t="str">
        <f t="shared" si="156"/>
        <v/>
      </c>
      <c r="HB32" s="291" t="str">
        <f t="shared" si="157"/>
        <v/>
      </c>
      <c r="HC32" s="291" t="str">
        <f t="shared" si="158"/>
        <v/>
      </c>
      <c r="HD32" s="291" t="str">
        <f t="shared" si="159"/>
        <v/>
      </c>
      <c r="HE32" s="291" t="str">
        <f t="shared" si="160"/>
        <v/>
      </c>
      <c r="HF32" s="291" t="str">
        <f t="shared" si="161"/>
        <v/>
      </c>
      <c r="HG32" s="291" t="str">
        <f t="shared" si="162"/>
        <v/>
      </c>
      <c r="HH32" s="291" t="str">
        <f t="shared" si="163"/>
        <v/>
      </c>
      <c r="HI32" s="291" t="str">
        <f t="shared" si="164"/>
        <v/>
      </c>
      <c r="HJ32" s="291" t="str">
        <f t="shared" si="165"/>
        <v/>
      </c>
      <c r="HK32" s="291" t="str">
        <f t="shared" si="166"/>
        <v/>
      </c>
      <c r="HL32" s="291" t="str">
        <f t="shared" si="167"/>
        <v/>
      </c>
      <c r="HM32" s="291" t="str">
        <f t="shared" si="168"/>
        <v>41-1</v>
      </c>
      <c r="HN32" s="291" t="str">
        <f t="shared" si="169"/>
        <v>35-1</v>
      </c>
    </row>
    <row r="33" spans="1:222">
      <c r="A33" s="332">
        <v>29</v>
      </c>
      <c r="B33" s="332">
        <f>COUNTIF('中間シート (2)'!M:M,行政集計シート※記入不要です!A33)</f>
        <v>0</v>
      </c>
      <c r="C33" s="188" t="str">
        <f t="shared" si="177"/>
        <v/>
      </c>
      <c r="D33" s="188" t="str">
        <f t="shared" si="178"/>
        <v/>
      </c>
      <c r="E33" s="188"/>
      <c r="F33" s="188" t="str">
        <f t="shared" si="179"/>
        <v/>
      </c>
      <c r="G33" s="189"/>
      <c r="H33" s="186" t="str">
        <f>IFERROR(VLOOKUP($A33,'中間シート (2)'!$M$6:$AR$65,H$1,FALSE),"")</f>
        <v/>
      </c>
      <c r="I33" s="186" t="str">
        <f>IFERROR(VLOOKUP($A33,'中間シート (2)'!$M$6:$AR$65,I$1,FALSE),"")</f>
        <v/>
      </c>
      <c r="J33" s="186" t="str">
        <f>IFERROR(VLOOKUP($A33,'中間シート (2)'!$M$6:$AR$65,J$1,FALSE),"")</f>
        <v/>
      </c>
      <c r="K33" s="186" t="str">
        <f>IFERROR(VLOOKUP($A33,'中間シート (2)'!$M$6:$AR$65,K$1,FALSE),"")</f>
        <v/>
      </c>
      <c r="L33" s="186" t="str">
        <f>IFERROR(VLOOKUP($A33,'中間シート (2)'!$M$6:$AR$65,L$1,FALSE),"")</f>
        <v/>
      </c>
      <c r="M33" s="186" t="str">
        <f>IFERROR(VLOOKUP($A33,'中間シート (2)'!$M$6:$AR$65,M$1,FALSE),"")</f>
        <v/>
      </c>
      <c r="N33" s="186" t="str">
        <f>IFERROR(VLOOKUP($A33,'中間シート (2)'!$M$6:$AR$65,N$1,FALSE),"")</f>
        <v/>
      </c>
      <c r="O33" s="186" t="str">
        <f>IFERROR(VLOOKUP($A33,'中間シート (2)'!$M$6:$AR$65,O$1,FALSE),"")</f>
        <v/>
      </c>
      <c r="P33" s="186" t="str">
        <f>IFERROR(VLOOKUP($A33,'中間シート (2)'!$M$6:$AR$65,P$1,FALSE),"")</f>
        <v/>
      </c>
      <c r="Q33" s="186" t="str">
        <f>IFERROR(VLOOKUP($A33,'中間シート (2)'!$M$6:$AR$65,Q$1,FALSE),"")</f>
        <v/>
      </c>
      <c r="R33" s="186" t="str">
        <f>IFERROR(VLOOKUP($A33,'中間シート (2)'!$M$6:$AR$65,R$1,FALSE),"")</f>
        <v/>
      </c>
      <c r="S33" s="186" t="str">
        <f>IFERROR(VLOOKUP($A33,'中間シート (2)'!$M$6:$AR$65,S$1,FALSE),"")</f>
        <v/>
      </c>
      <c r="T33" s="186" t="str">
        <f>IFERROR(VLOOKUP($A33,'中間シート (2)'!$M$6:$AR$65,T$1,FALSE),"")</f>
        <v/>
      </c>
      <c r="U33" s="186" t="str">
        <f>IFERROR(VLOOKUP($A33,'中間シート (2)'!$M$6:$AR$65,U$1,FALSE),"")</f>
        <v/>
      </c>
      <c r="V33" s="186" t="str">
        <f>IFERROR(VLOOKUP($A33,'中間シート (2)'!$M$6:$AR$65,V$1,FALSE),"")</f>
        <v/>
      </c>
      <c r="W33" s="186"/>
      <c r="X33" s="186" t="str">
        <f>IFERROR(VLOOKUP($A33,'中間シート (2)'!$M$6:$AR$65,X$1,FALSE),"")</f>
        <v/>
      </c>
      <c r="Y33" s="186" t="str">
        <f>IFERROR(VLOOKUP($A33,'中間シート (2)'!$M$6:$AR$65,Y$1,FALSE),"")</f>
        <v/>
      </c>
      <c r="Z33" s="186" t="str">
        <f>IFERROR(VLOOKUP($A33,'中間シート (2)'!$M$6:$AR$65,Z$1,FALSE),"")</f>
        <v/>
      </c>
      <c r="AA33" s="186" t="str">
        <f>IFERROR(VLOOKUP($A33,'中間シート (2)'!$M$6:$AR$65,AA$1,FALSE),"")</f>
        <v/>
      </c>
      <c r="AB33" s="186" t="str">
        <f>IFERROR(VLOOKUP($A33,'中間シート (2)'!$M$6:$AR$65,AB$1,FALSE),"")</f>
        <v/>
      </c>
      <c r="AC33" s="186" t="str">
        <f>IFERROR(VLOOKUP($A33,'中間シート (2)'!$M$6:$AR$65,AC$1,FALSE),"")</f>
        <v/>
      </c>
      <c r="AD33" s="186" t="str">
        <f>IFERROR(VLOOKUP($A33,'中間シート (2)'!$M$6:$AR$65,AD$1,FALSE),"")</f>
        <v/>
      </c>
      <c r="AE33" s="186" t="str">
        <f>IFERROR(VLOOKUP($A33,'中間シート (2)'!$M$6:$AR$65,AE$1,FALSE),"")</f>
        <v/>
      </c>
      <c r="AF33" s="186"/>
      <c r="AG33" s="186"/>
      <c r="AH33" s="186"/>
      <c r="AI33" s="194" t="str">
        <f>IFERROR(VLOOKUP($A33,'中間シート (2)'!$M$6:$BC$67,AI$1,FALSE),"")</f>
        <v/>
      </c>
      <c r="AJ33" s="194" t="str">
        <f>IFERROR(VLOOKUP($A33,'中間シート (2)'!$M$6:$BC$67,AJ$1,FALSE),"")</f>
        <v/>
      </c>
      <c r="AK33" s="194" t="str">
        <f>IFERROR(VLOOKUP($A33,'中間シート (2)'!$M$6:$BC$67,AK$1,FALSE),"")</f>
        <v/>
      </c>
      <c r="AL33" s="194" t="str">
        <f>IFERROR(VLOOKUP($A33,'中間シート (2)'!$M$6:$BC$67,AL$1,FALSE),"")</f>
        <v/>
      </c>
      <c r="AM33" s="194" t="str">
        <f>IFERROR(VLOOKUP($A33,'中間シート (2)'!$M$6:$BC$67,AM$1,FALSE),"")</f>
        <v/>
      </c>
      <c r="AN33" s="194" t="str">
        <f>IFERROR(VLOOKUP($A33,'中間シート (2)'!$M$6:$BC$67,AN$1,FALSE),"")</f>
        <v/>
      </c>
      <c r="AO33" s="194" t="str">
        <f>IFERROR(VLOOKUP($A33,'中間シート (2)'!$M$6:$BC$67,AO$1,FALSE),"")</f>
        <v/>
      </c>
      <c r="AP33" s="194" t="str">
        <f>IFERROR(VLOOKUP($A33,'中間シート (2)'!$M$6:$BC$67,AP$1,FALSE),"")</f>
        <v/>
      </c>
      <c r="AS33" s="187"/>
      <c r="AT33" s="187"/>
      <c r="AU33" s="187"/>
      <c r="AV33" s="290">
        <f t="shared" si="170"/>
        <v>1</v>
      </c>
      <c r="AW33" s="290">
        <f t="shared" si="171"/>
        <v>1</v>
      </c>
      <c r="AX33" s="290">
        <f t="shared" si="172"/>
        <v>1</v>
      </c>
      <c r="AY33" s="290">
        <f t="shared" si="173"/>
        <v>29</v>
      </c>
      <c r="AZ33" s="290">
        <f t="shared" si="174"/>
        <v>29</v>
      </c>
      <c r="BA33" s="290">
        <f t="shared" si="175"/>
        <v>291</v>
      </c>
      <c r="BB33" s="290">
        <f t="shared" si="8"/>
        <v>0</v>
      </c>
      <c r="BC33" s="290">
        <f t="shared" si="9"/>
        <v>0</v>
      </c>
      <c r="BD33" s="290">
        <f t="shared" si="176"/>
        <v>0</v>
      </c>
      <c r="BE33" s="290"/>
      <c r="BF33" s="290">
        <v>29</v>
      </c>
      <c r="BG33" s="290">
        <f t="shared" si="11"/>
        <v>0</v>
      </c>
      <c r="BH33" s="290">
        <f t="shared" si="12"/>
        <v>0</v>
      </c>
      <c r="BI33" s="290"/>
      <c r="BJ33" s="291" t="str">
        <f t="shared" si="13"/>
        <v>2-1</v>
      </c>
      <c r="BK33" s="291" t="str">
        <f t="shared" si="14"/>
        <v/>
      </c>
      <c r="BL33" s="291" t="str">
        <f t="shared" si="15"/>
        <v/>
      </c>
      <c r="BM33" s="291" t="str">
        <f t="shared" si="16"/>
        <v/>
      </c>
      <c r="BN33" s="291" t="str">
        <f t="shared" ca="1" si="17"/>
        <v/>
      </c>
      <c r="BO33" s="291" t="str">
        <f t="shared" ca="1" si="18"/>
        <v/>
      </c>
      <c r="BP33" s="291" t="str">
        <f t="shared" si="19"/>
        <v/>
      </c>
      <c r="BQ33" s="291" t="str">
        <f t="shared" ca="1" si="20"/>
        <v/>
      </c>
      <c r="BR33" s="291" t="str">
        <f t="shared" si="21"/>
        <v/>
      </c>
      <c r="BS33" s="291" t="str">
        <f t="shared" si="22"/>
        <v/>
      </c>
      <c r="BT33" s="291" t="str">
        <f t="shared" si="23"/>
        <v/>
      </c>
      <c r="BU33" s="291" t="str">
        <f t="shared" si="24"/>
        <v/>
      </c>
      <c r="BV33" s="291" t="str">
        <f t="shared" ca="1" si="25"/>
        <v/>
      </c>
      <c r="BW33" s="291" t="str">
        <f t="shared" si="26"/>
        <v/>
      </c>
      <c r="BX33" s="291" t="str">
        <f t="shared" ca="1" si="27"/>
        <v/>
      </c>
      <c r="BY33" s="291" t="str">
        <f t="shared" si="28"/>
        <v/>
      </c>
      <c r="BZ33" s="291" t="str">
        <f t="shared" si="29"/>
        <v/>
      </c>
      <c r="CA33" s="291" t="str">
        <f t="shared" si="30"/>
        <v>5-4</v>
      </c>
      <c r="CB33" s="291" t="str">
        <f t="shared" si="31"/>
        <v/>
      </c>
      <c r="CC33" s="291" t="str">
        <f t="shared" si="32"/>
        <v/>
      </c>
      <c r="CD33" s="291" t="str">
        <f t="shared" si="33"/>
        <v/>
      </c>
      <c r="CE33" s="291" t="str">
        <f t="shared" si="34"/>
        <v/>
      </c>
      <c r="CF33" s="291" t="str">
        <f t="shared" si="35"/>
        <v/>
      </c>
      <c r="CG33" s="291" t="str">
        <f t="shared" si="36"/>
        <v>7-3</v>
      </c>
      <c r="CH33" s="291" t="str">
        <f t="shared" si="37"/>
        <v/>
      </c>
      <c r="CI33" s="291" t="str">
        <f t="shared" si="38"/>
        <v/>
      </c>
      <c r="CJ33" s="291" t="str">
        <f t="shared" si="39"/>
        <v>8-3</v>
      </c>
      <c r="CK33" s="291" t="str">
        <f t="shared" si="40"/>
        <v>8-4</v>
      </c>
      <c r="CL33" s="291" t="str">
        <f t="shared" si="41"/>
        <v/>
      </c>
      <c r="CM33" s="291" t="str">
        <f t="shared" si="42"/>
        <v>9-1-3</v>
      </c>
      <c r="CN33" s="291" t="str">
        <f>IF(AND(I33&gt;=2, I33&lt;=4, N33=""), "",
IF(AND(N33&lt;&gt;"",IFERROR(MATCH(VALUE(N33),'主要用途（大分類）'!$A$5:$A$38,0),0)=0),"9-1-4",""))</f>
        <v/>
      </c>
      <c r="CO33" s="291" t="str">
        <f t="shared" si="43"/>
        <v/>
      </c>
      <c r="CP33" s="291" t="str">
        <f t="shared" si="44"/>
        <v>9-2-2</v>
      </c>
      <c r="CQ33" s="291" t="str">
        <f>IF(AND(I33&gt;=2, I33&lt;=4, O33=""), "",
IF(OR(AND(O33&lt;&gt;"",IFERROR(MATCH(VALUE(O33),建築物の用途区分!$C$5:$C$76,0),0)=0),AND(AI33&lt;&gt;"",IFERROR(MATCH(VALUE(AI33),建築物の用途区分!$C$5:$C$76,0),0)=0),AND(AK33&lt;&gt;"",IFERROR(MATCH(VALUE(AK33),建築物の用途区分!$C$5:$C$76,0),0)=0),AND(AM33&lt;&gt;"",IFERROR(MATCH(VALUE(AM33),建築物の用途区分!$C$5:$C$76,0),0)=0)),"9-2-3",""))</f>
        <v/>
      </c>
      <c r="CR33" s="291" t="str">
        <f>IF(AND(I33&gt;=2, I33&lt;=4, O33=""), "",IF(M33=1,IF(VLOOKUP(VALUE(O33),'用途の分類（用途区分）対応表'!$B$7:$S$78,IF(VALUE(N33)=1,2,IF(VALUE(N33)=2,3,IF(AND(N33&gt;=10,N33&lt;=24),N33-6,N33-26))),FALSE)="×","9-2-4",""),""))</f>
        <v/>
      </c>
      <c r="CS33" s="291" t="str">
        <f t="shared" si="45"/>
        <v/>
      </c>
      <c r="CT33" s="291" t="str">
        <f t="shared" si="46"/>
        <v/>
      </c>
      <c r="CU33" s="291" t="str">
        <f t="shared" si="47"/>
        <v/>
      </c>
      <c r="CV33" s="291" t="str">
        <f t="shared" si="48"/>
        <v/>
      </c>
      <c r="CW33" s="291" t="str">
        <f t="shared" si="49"/>
        <v/>
      </c>
      <c r="CX33" s="291" t="str">
        <f t="shared" si="50"/>
        <v/>
      </c>
      <c r="CY33" s="291" t="str">
        <f t="shared" si="51"/>
        <v/>
      </c>
      <c r="CZ33" s="291" t="str">
        <f t="shared" si="52"/>
        <v>11-3</v>
      </c>
      <c r="DA33" s="291" t="str">
        <f t="shared" si="53"/>
        <v/>
      </c>
      <c r="DB33" s="291" t="str">
        <f t="shared" si="54"/>
        <v/>
      </c>
      <c r="DC33" s="291" t="str">
        <f t="shared" si="55"/>
        <v/>
      </c>
      <c r="DD33" s="291" t="str">
        <f t="shared" si="56"/>
        <v>12-3</v>
      </c>
      <c r="DE33" s="291" t="str">
        <f t="shared" si="57"/>
        <v/>
      </c>
      <c r="DF33" s="291" t="str">
        <f t="shared" si="58"/>
        <v/>
      </c>
      <c r="DG33" s="291" t="str">
        <f t="shared" si="59"/>
        <v/>
      </c>
      <c r="DH33" s="291" t="str">
        <f t="shared" si="60"/>
        <v>13-3</v>
      </c>
      <c r="DI33" s="291" t="str">
        <f t="shared" si="61"/>
        <v/>
      </c>
      <c r="DJ33" s="291" t="str">
        <f t="shared" si="62"/>
        <v/>
      </c>
      <c r="DK33" s="291" t="str">
        <f t="shared" si="63"/>
        <v>13-8</v>
      </c>
      <c r="DL33" s="291" t="str">
        <f t="shared" si="64"/>
        <v/>
      </c>
      <c r="DM33" s="291" t="str">
        <f t="shared" si="65"/>
        <v/>
      </c>
      <c r="DN33" s="291" t="str">
        <f t="shared" si="66"/>
        <v/>
      </c>
      <c r="DO33" s="291" t="str">
        <f t="shared" si="67"/>
        <v>14-2</v>
      </c>
      <c r="DP33" s="291" t="str">
        <f t="shared" si="68"/>
        <v/>
      </c>
      <c r="DQ33" s="291" t="str">
        <f t="shared" si="69"/>
        <v/>
      </c>
      <c r="DR33" s="291" t="str">
        <f t="shared" si="70"/>
        <v/>
      </c>
      <c r="DS33" s="291" t="str">
        <f t="shared" si="71"/>
        <v/>
      </c>
      <c r="DT33" s="291" t="str">
        <f t="shared" si="72"/>
        <v/>
      </c>
      <c r="DU33" s="291" t="str">
        <f t="shared" si="73"/>
        <v/>
      </c>
      <c r="DV33" s="291" t="str">
        <f t="shared" si="74"/>
        <v/>
      </c>
      <c r="DW33" s="291" t="str">
        <f t="shared" si="75"/>
        <v/>
      </c>
      <c r="DX33" s="291" t="str">
        <f t="shared" si="76"/>
        <v/>
      </c>
      <c r="DY33" s="291" t="str">
        <f t="shared" si="77"/>
        <v/>
      </c>
      <c r="DZ33" s="291" t="str">
        <f t="shared" si="78"/>
        <v/>
      </c>
      <c r="EA33" s="291" t="str">
        <f t="shared" si="79"/>
        <v/>
      </c>
      <c r="EB33" s="291" t="str">
        <f t="shared" si="80"/>
        <v/>
      </c>
      <c r="EC33" s="291" t="str">
        <f t="shared" si="81"/>
        <v/>
      </c>
      <c r="ED33" s="291" t="str">
        <f t="shared" si="82"/>
        <v/>
      </c>
      <c r="EE33" s="291" t="str">
        <f t="shared" si="83"/>
        <v/>
      </c>
      <c r="EF33" s="291" t="str">
        <f t="shared" si="84"/>
        <v/>
      </c>
      <c r="EG33" s="291" t="str">
        <f t="shared" si="85"/>
        <v/>
      </c>
      <c r="EH33" s="291" t="str">
        <f t="shared" si="86"/>
        <v/>
      </c>
      <c r="EI33" s="291" t="str">
        <f t="shared" si="87"/>
        <v/>
      </c>
      <c r="EJ33" s="291" t="str">
        <f t="shared" si="88"/>
        <v/>
      </c>
      <c r="EK33" s="291" t="str">
        <f t="shared" si="89"/>
        <v/>
      </c>
      <c r="EL33" s="291" t="str">
        <f t="shared" si="90"/>
        <v/>
      </c>
      <c r="EM33" s="291" t="str">
        <f t="shared" si="91"/>
        <v/>
      </c>
      <c r="EN33" s="291" t="str">
        <f t="shared" si="92"/>
        <v/>
      </c>
      <c r="EO33" s="291" t="str">
        <f t="shared" si="93"/>
        <v/>
      </c>
      <c r="EP33" s="291" t="str">
        <f t="shared" si="94"/>
        <v/>
      </c>
      <c r="EQ33" s="291" t="str">
        <f t="shared" si="95"/>
        <v/>
      </c>
      <c r="ER33" s="291" t="str">
        <f t="shared" si="96"/>
        <v/>
      </c>
      <c r="ES33" s="291" t="str">
        <f t="shared" si="97"/>
        <v/>
      </c>
      <c r="ET33" s="291" t="str">
        <f t="shared" si="98"/>
        <v/>
      </c>
      <c r="EU33" s="291" t="str">
        <f t="shared" si="99"/>
        <v/>
      </c>
      <c r="EV33" s="291" t="str">
        <f t="shared" si="100"/>
        <v/>
      </c>
      <c r="EW33" s="291" t="str">
        <f t="shared" si="101"/>
        <v/>
      </c>
      <c r="EX33" s="291" t="str">
        <f t="shared" si="102"/>
        <v/>
      </c>
      <c r="EY33" s="291" t="str">
        <f t="shared" si="103"/>
        <v/>
      </c>
      <c r="EZ33" s="291" t="str">
        <f t="shared" si="104"/>
        <v/>
      </c>
      <c r="FA33" s="291" t="str">
        <f t="shared" si="105"/>
        <v/>
      </c>
      <c r="FB33" s="291" t="str">
        <f t="shared" si="106"/>
        <v/>
      </c>
      <c r="FC33" s="291" t="str">
        <f t="shared" si="107"/>
        <v/>
      </c>
      <c r="FD33" s="291" t="str">
        <f t="shared" si="108"/>
        <v/>
      </c>
      <c r="FE33" s="291" t="str">
        <f t="shared" si="109"/>
        <v/>
      </c>
      <c r="FF33" s="291" t="str">
        <f t="shared" si="110"/>
        <v/>
      </c>
      <c r="FG33" s="291" t="str">
        <f t="shared" si="111"/>
        <v/>
      </c>
      <c r="FH33" s="291" t="str">
        <f t="shared" si="112"/>
        <v/>
      </c>
      <c r="FI33" s="291" t="str">
        <f t="shared" si="113"/>
        <v/>
      </c>
      <c r="FJ33" s="291" t="str">
        <f t="shared" ca="1" si="114"/>
        <v/>
      </c>
      <c r="FK33" s="291" t="str">
        <f t="shared" ca="1" si="115"/>
        <v/>
      </c>
      <c r="FL33" s="291" t="str">
        <f t="shared" si="116"/>
        <v/>
      </c>
      <c r="FM33" s="291" t="str">
        <f t="shared" si="117"/>
        <v/>
      </c>
      <c r="FN33" s="291" t="str">
        <f t="shared" si="118"/>
        <v/>
      </c>
      <c r="FO33" s="291" t="str">
        <f t="shared" si="119"/>
        <v/>
      </c>
      <c r="FP33" s="291" t="str">
        <f t="shared" si="120"/>
        <v/>
      </c>
      <c r="FQ33" s="291" t="str">
        <f t="shared" si="121"/>
        <v/>
      </c>
      <c r="FR33" s="291" t="str">
        <f t="shared" si="122"/>
        <v/>
      </c>
      <c r="FS33" s="291" t="str">
        <f t="shared" si="123"/>
        <v/>
      </c>
      <c r="FT33" s="291" t="str">
        <f t="shared" si="124"/>
        <v/>
      </c>
      <c r="FU33" s="291" t="str">
        <f t="shared" si="125"/>
        <v/>
      </c>
      <c r="FV33" s="291" t="str">
        <f t="shared" si="126"/>
        <v/>
      </c>
      <c r="FW33" s="291" t="str">
        <f t="shared" si="127"/>
        <v/>
      </c>
      <c r="FX33" s="291" t="str">
        <f t="shared" si="128"/>
        <v/>
      </c>
      <c r="FY33" s="291" t="str">
        <f t="shared" ca="1" si="129"/>
        <v/>
      </c>
      <c r="FZ33" s="291" t="str">
        <f ca="1">IF(AND(I33="",X33="",AC33=""),"",
IF(COUNTIF(エラー22シート!$G$4:$G$53, OFFSET(J33,IF(I33="",0,-I33+1),0)*100+OFFSET(Y33,IF(I33="",0,-I33+1),0)*10+AC33)&gt;0,"22-4",""))</f>
        <v/>
      </c>
      <c r="GA33" s="291" t="str">
        <f t="shared" ca="1" si="130"/>
        <v/>
      </c>
      <c r="GB33" s="291" t="str">
        <f t="shared" ca="1" si="131"/>
        <v/>
      </c>
      <c r="GC33" s="291" t="str">
        <f t="shared" ca="1" si="132"/>
        <v/>
      </c>
      <c r="GD33" s="291" t="str">
        <f t="shared" ca="1" si="133"/>
        <v/>
      </c>
      <c r="GE33" s="291" t="str">
        <f t="shared" ca="1" si="134"/>
        <v/>
      </c>
      <c r="GF33" s="291" t="str">
        <f t="shared" ca="1" si="135"/>
        <v/>
      </c>
      <c r="GG33" s="291" t="str">
        <f t="shared" ca="1" si="136"/>
        <v/>
      </c>
      <c r="GH33" s="291" t="str">
        <f t="shared" ca="1" si="137"/>
        <v/>
      </c>
      <c r="GI33" s="291" t="str">
        <f t="shared" ca="1" si="138"/>
        <v/>
      </c>
      <c r="GJ33" s="291" t="str">
        <f t="shared" ca="1" si="139"/>
        <v/>
      </c>
      <c r="GK33" s="291" t="str">
        <f t="shared" ca="1" si="140"/>
        <v/>
      </c>
      <c r="GL33" s="291" t="str">
        <f t="shared" si="141"/>
        <v/>
      </c>
      <c r="GM33" s="291" t="str">
        <f t="shared" ca="1" si="142"/>
        <v/>
      </c>
      <c r="GN33" s="291" t="str">
        <f t="shared" ca="1" si="143"/>
        <v/>
      </c>
      <c r="GO33" s="291" t="str">
        <f t="shared" ca="1" si="144"/>
        <v/>
      </c>
      <c r="GP33" s="291" t="str">
        <f t="shared" ca="1" si="145"/>
        <v/>
      </c>
      <c r="GQ33" s="291" t="str">
        <f t="shared" ca="1" si="146"/>
        <v/>
      </c>
      <c r="GR33" s="291" t="str">
        <f t="shared" ca="1" si="147"/>
        <v/>
      </c>
      <c r="GS33" s="291" t="str">
        <f t="shared" ca="1" si="148"/>
        <v/>
      </c>
      <c r="GT33" s="291" t="str">
        <f t="shared" ca="1" si="149"/>
        <v/>
      </c>
      <c r="GU33" s="291" t="str">
        <f t="shared" ca="1" si="150"/>
        <v/>
      </c>
      <c r="GV33" s="291" t="str">
        <f t="shared" ca="1" si="151"/>
        <v/>
      </c>
      <c r="GW33" s="291" t="str">
        <f t="shared" ca="1" si="152"/>
        <v/>
      </c>
      <c r="GX33" s="291" t="str">
        <f t="shared" ca="1" si="153"/>
        <v/>
      </c>
      <c r="GY33" s="291" t="str">
        <f t="shared" ca="1" si="154"/>
        <v/>
      </c>
      <c r="GZ33" s="291" t="str">
        <f t="shared" ca="1" si="155"/>
        <v/>
      </c>
      <c r="HA33" s="291" t="str">
        <f t="shared" si="156"/>
        <v/>
      </c>
      <c r="HB33" s="291" t="str">
        <f t="shared" si="157"/>
        <v/>
      </c>
      <c r="HC33" s="291" t="str">
        <f t="shared" si="158"/>
        <v/>
      </c>
      <c r="HD33" s="291" t="str">
        <f t="shared" si="159"/>
        <v/>
      </c>
      <c r="HE33" s="291" t="str">
        <f t="shared" si="160"/>
        <v/>
      </c>
      <c r="HF33" s="291" t="str">
        <f t="shared" si="161"/>
        <v/>
      </c>
      <c r="HG33" s="291" t="str">
        <f t="shared" si="162"/>
        <v/>
      </c>
      <c r="HH33" s="291" t="str">
        <f t="shared" si="163"/>
        <v/>
      </c>
      <c r="HI33" s="291" t="str">
        <f t="shared" si="164"/>
        <v/>
      </c>
      <c r="HJ33" s="291" t="str">
        <f t="shared" si="165"/>
        <v/>
      </c>
      <c r="HK33" s="291" t="str">
        <f t="shared" si="166"/>
        <v/>
      </c>
      <c r="HL33" s="291" t="str">
        <f t="shared" si="167"/>
        <v/>
      </c>
      <c r="HM33" s="291" t="str">
        <f t="shared" si="168"/>
        <v>41-1</v>
      </c>
      <c r="HN33" s="291" t="str">
        <f t="shared" si="169"/>
        <v>35-1</v>
      </c>
    </row>
    <row r="34" spans="1:222">
      <c r="A34" s="332">
        <v>30</v>
      </c>
      <c r="B34" s="332">
        <f>COUNTIF('中間シート (2)'!M:M,行政集計シート※記入不要です!A34)</f>
        <v>0</v>
      </c>
      <c r="C34" s="188" t="str">
        <f t="shared" si="177"/>
        <v/>
      </c>
      <c r="D34" s="188" t="str">
        <f t="shared" si="178"/>
        <v/>
      </c>
      <c r="E34" s="188"/>
      <c r="F34" s="188" t="str">
        <f t="shared" si="179"/>
        <v/>
      </c>
      <c r="G34" s="189"/>
      <c r="H34" s="186" t="str">
        <f>IFERROR(VLOOKUP($A34,'中間シート (2)'!$M$6:$AR$65,H$1,FALSE),"")</f>
        <v/>
      </c>
      <c r="I34" s="186" t="str">
        <f>IFERROR(VLOOKUP($A34,'中間シート (2)'!$M$6:$AR$65,I$1,FALSE),"")</f>
        <v/>
      </c>
      <c r="J34" s="186" t="str">
        <f>IFERROR(VLOOKUP($A34,'中間シート (2)'!$M$6:$AR$65,J$1,FALSE),"")</f>
        <v/>
      </c>
      <c r="K34" s="186" t="str">
        <f>IFERROR(VLOOKUP($A34,'中間シート (2)'!$M$6:$AR$65,K$1,FALSE),"")</f>
        <v/>
      </c>
      <c r="L34" s="186" t="str">
        <f>IFERROR(VLOOKUP($A34,'中間シート (2)'!$M$6:$AR$65,L$1,FALSE),"")</f>
        <v/>
      </c>
      <c r="M34" s="186" t="str">
        <f>IFERROR(VLOOKUP($A34,'中間シート (2)'!$M$6:$AR$65,M$1,FALSE),"")</f>
        <v/>
      </c>
      <c r="N34" s="186" t="str">
        <f>IFERROR(VLOOKUP($A34,'中間シート (2)'!$M$6:$AR$65,N$1,FALSE),"")</f>
        <v/>
      </c>
      <c r="O34" s="186" t="str">
        <f>IFERROR(VLOOKUP($A34,'中間シート (2)'!$M$6:$AR$65,O$1,FALSE),"")</f>
        <v/>
      </c>
      <c r="P34" s="186" t="str">
        <f>IFERROR(VLOOKUP($A34,'中間シート (2)'!$M$6:$AR$65,P$1,FALSE),"")</f>
        <v/>
      </c>
      <c r="Q34" s="186" t="str">
        <f>IFERROR(VLOOKUP($A34,'中間シート (2)'!$M$6:$AR$65,Q$1,FALSE),"")</f>
        <v/>
      </c>
      <c r="R34" s="186" t="str">
        <f>IFERROR(VLOOKUP($A34,'中間シート (2)'!$M$6:$AR$65,R$1,FALSE),"")</f>
        <v/>
      </c>
      <c r="S34" s="186" t="str">
        <f>IFERROR(VLOOKUP($A34,'中間シート (2)'!$M$6:$AR$65,S$1,FALSE),"")</f>
        <v/>
      </c>
      <c r="T34" s="186" t="str">
        <f>IFERROR(VLOOKUP($A34,'中間シート (2)'!$M$6:$AR$65,T$1,FALSE),"")</f>
        <v/>
      </c>
      <c r="U34" s="186" t="str">
        <f>IFERROR(VLOOKUP($A34,'中間シート (2)'!$M$6:$AR$65,U$1,FALSE),"")</f>
        <v/>
      </c>
      <c r="V34" s="186" t="str">
        <f>IFERROR(VLOOKUP($A34,'中間シート (2)'!$M$6:$AR$65,V$1,FALSE),"")</f>
        <v/>
      </c>
      <c r="W34" s="186"/>
      <c r="X34" s="186" t="str">
        <f>IFERROR(VLOOKUP($A34,'中間シート (2)'!$M$6:$AR$65,X$1,FALSE),"")</f>
        <v/>
      </c>
      <c r="Y34" s="186" t="str">
        <f>IFERROR(VLOOKUP($A34,'中間シート (2)'!$M$6:$AR$65,Y$1,FALSE),"")</f>
        <v/>
      </c>
      <c r="Z34" s="186" t="str">
        <f>IFERROR(VLOOKUP($A34,'中間シート (2)'!$M$6:$AR$65,Z$1,FALSE),"")</f>
        <v/>
      </c>
      <c r="AA34" s="186" t="str">
        <f>IFERROR(VLOOKUP($A34,'中間シート (2)'!$M$6:$AR$65,AA$1,FALSE),"")</f>
        <v/>
      </c>
      <c r="AB34" s="186" t="str">
        <f>IFERROR(VLOOKUP($A34,'中間シート (2)'!$M$6:$AR$65,AB$1,FALSE),"")</f>
        <v/>
      </c>
      <c r="AC34" s="186" t="str">
        <f>IFERROR(VLOOKUP($A34,'中間シート (2)'!$M$6:$AR$65,AC$1,FALSE),"")</f>
        <v/>
      </c>
      <c r="AD34" s="186" t="str">
        <f>IFERROR(VLOOKUP($A34,'中間シート (2)'!$M$6:$AR$65,AD$1,FALSE),"")</f>
        <v/>
      </c>
      <c r="AE34" s="186" t="str">
        <f>IFERROR(VLOOKUP($A34,'中間シート (2)'!$M$6:$AR$65,AE$1,FALSE),"")</f>
        <v/>
      </c>
      <c r="AF34" s="186"/>
      <c r="AG34" s="186"/>
      <c r="AH34" s="186"/>
      <c r="AI34" s="194" t="str">
        <f>IFERROR(VLOOKUP($A34,'中間シート (2)'!$M$6:$BC$67,AI$1,FALSE),"")</f>
        <v/>
      </c>
      <c r="AJ34" s="194" t="str">
        <f>IFERROR(VLOOKUP($A34,'中間シート (2)'!$M$6:$BC$67,AJ$1,FALSE),"")</f>
        <v/>
      </c>
      <c r="AK34" s="194" t="str">
        <f>IFERROR(VLOOKUP($A34,'中間シート (2)'!$M$6:$BC$67,AK$1,FALSE),"")</f>
        <v/>
      </c>
      <c r="AL34" s="194" t="str">
        <f>IFERROR(VLOOKUP($A34,'中間シート (2)'!$M$6:$BC$67,AL$1,FALSE),"")</f>
        <v/>
      </c>
      <c r="AM34" s="194" t="str">
        <f>IFERROR(VLOOKUP($A34,'中間シート (2)'!$M$6:$BC$67,AM$1,FALSE),"")</f>
        <v/>
      </c>
      <c r="AN34" s="194" t="str">
        <f>IFERROR(VLOOKUP($A34,'中間シート (2)'!$M$6:$BC$67,AN$1,FALSE),"")</f>
        <v/>
      </c>
      <c r="AO34" s="194" t="str">
        <f>IFERROR(VLOOKUP($A34,'中間シート (2)'!$M$6:$BC$67,AO$1,FALSE),"")</f>
        <v/>
      </c>
      <c r="AP34" s="194" t="str">
        <f>IFERROR(VLOOKUP($A34,'中間シート (2)'!$M$6:$BC$67,AP$1,FALSE),"")</f>
        <v/>
      </c>
      <c r="AS34" s="187"/>
      <c r="AT34" s="187"/>
      <c r="AU34" s="187"/>
      <c r="AV34" s="290">
        <f t="shared" si="170"/>
        <v>1</v>
      </c>
      <c r="AW34" s="290">
        <f t="shared" si="171"/>
        <v>1</v>
      </c>
      <c r="AX34" s="290">
        <f t="shared" si="172"/>
        <v>1</v>
      </c>
      <c r="AY34" s="290">
        <f t="shared" si="173"/>
        <v>30</v>
      </c>
      <c r="AZ34" s="290">
        <f t="shared" si="174"/>
        <v>30</v>
      </c>
      <c r="BA34" s="290">
        <f t="shared" si="175"/>
        <v>301</v>
      </c>
      <c r="BB34" s="290">
        <f t="shared" si="8"/>
        <v>0</v>
      </c>
      <c r="BC34" s="290">
        <f t="shared" si="9"/>
        <v>0</v>
      </c>
      <c r="BD34" s="290">
        <f t="shared" si="176"/>
        <v>0</v>
      </c>
      <c r="BE34" s="290"/>
      <c r="BF34" s="290">
        <v>30</v>
      </c>
      <c r="BG34" s="290">
        <f t="shared" si="11"/>
        <v>0</v>
      </c>
      <c r="BH34" s="290">
        <f t="shared" si="12"/>
        <v>0</v>
      </c>
      <c r="BI34" s="290"/>
      <c r="BJ34" s="291" t="str">
        <f t="shared" si="13"/>
        <v>2-1</v>
      </c>
      <c r="BK34" s="291" t="str">
        <f t="shared" si="14"/>
        <v/>
      </c>
      <c r="BL34" s="291" t="str">
        <f t="shared" si="15"/>
        <v/>
      </c>
      <c r="BM34" s="291" t="str">
        <f t="shared" si="16"/>
        <v/>
      </c>
      <c r="BN34" s="291" t="str">
        <f t="shared" ca="1" si="17"/>
        <v/>
      </c>
      <c r="BO34" s="291" t="str">
        <f t="shared" ca="1" si="18"/>
        <v/>
      </c>
      <c r="BP34" s="291" t="str">
        <f t="shared" si="19"/>
        <v/>
      </c>
      <c r="BQ34" s="291" t="str">
        <f t="shared" ca="1" si="20"/>
        <v/>
      </c>
      <c r="BR34" s="291" t="str">
        <f t="shared" si="21"/>
        <v/>
      </c>
      <c r="BS34" s="291" t="str">
        <f t="shared" si="22"/>
        <v/>
      </c>
      <c r="BT34" s="291" t="str">
        <f t="shared" si="23"/>
        <v/>
      </c>
      <c r="BU34" s="291" t="str">
        <f t="shared" si="24"/>
        <v/>
      </c>
      <c r="BV34" s="291" t="str">
        <f t="shared" ca="1" si="25"/>
        <v/>
      </c>
      <c r="BW34" s="291" t="str">
        <f t="shared" si="26"/>
        <v/>
      </c>
      <c r="BX34" s="291" t="str">
        <f t="shared" ca="1" si="27"/>
        <v/>
      </c>
      <c r="BY34" s="291" t="str">
        <f t="shared" si="28"/>
        <v/>
      </c>
      <c r="BZ34" s="291" t="str">
        <f t="shared" si="29"/>
        <v/>
      </c>
      <c r="CA34" s="291" t="str">
        <f t="shared" si="30"/>
        <v>5-4</v>
      </c>
      <c r="CB34" s="291" t="str">
        <f t="shared" si="31"/>
        <v/>
      </c>
      <c r="CC34" s="291" t="str">
        <f t="shared" si="32"/>
        <v/>
      </c>
      <c r="CD34" s="291" t="str">
        <f t="shared" si="33"/>
        <v/>
      </c>
      <c r="CE34" s="291" t="str">
        <f t="shared" si="34"/>
        <v/>
      </c>
      <c r="CF34" s="291" t="str">
        <f t="shared" si="35"/>
        <v/>
      </c>
      <c r="CG34" s="291" t="str">
        <f t="shared" si="36"/>
        <v>7-3</v>
      </c>
      <c r="CH34" s="291" t="str">
        <f t="shared" si="37"/>
        <v/>
      </c>
      <c r="CI34" s="291" t="str">
        <f t="shared" si="38"/>
        <v/>
      </c>
      <c r="CJ34" s="291" t="str">
        <f t="shared" si="39"/>
        <v>8-3</v>
      </c>
      <c r="CK34" s="291" t="str">
        <f t="shared" si="40"/>
        <v>8-4</v>
      </c>
      <c r="CL34" s="291" t="str">
        <f t="shared" si="41"/>
        <v/>
      </c>
      <c r="CM34" s="291" t="str">
        <f t="shared" si="42"/>
        <v>9-1-3</v>
      </c>
      <c r="CN34" s="291" t="str">
        <f>IF(AND(I34&gt;=2, I34&lt;=4, N34=""), "",
IF(AND(N34&lt;&gt;"",IFERROR(MATCH(VALUE(N34),'主要用途（大分類）'!$A$5:$A$38,0),0)=0),"9-1-4",""))</f>
        <v/>
      </c>
      <c r="CO34" s="291" t="str">
        <f t="shared" si="43"/>
        <v/>
      </c>
      <c r="CP34" s="291" t="str">
        <f t="shared" si="44"/>
        <v>9-2-2</v>
      </c>
      <c r="CQ34" s="291" t="str">
        <f>IF(AND(I34&gt;=2, I34&lt;=4, O34=""), "",
IF(OR(AND(O34&lt;&gt;"",IFERROR(MATCH(VALUE(O34),建築物の用途区分!$C$5:$C$76,0),0)=0),AND(AI34&lt;&gt;"",IFERROR(MATCH(VALUE(AI34),建築物の用途区分!$C$5:$C$76,0),0)=0),AND(AK34&lt;&gt;"",IFERROR(MATCH(VALUE(AK34),建築物の用途区分!$C$5:$C$76,0),0)=0),AND(AM34&lt;&gt;"",IFERROR(MATCH(VALUE(AM34),建築物の用途区分!$C$5:$C$76,0),0)=0)),"9-2-3",""))</f>
        <v/>
      </c>
      <c r="CR34" s="291" t="str">
        <f>IF(AND(I34&gt;=2, I34&lt;=4, O34=""), "",IF(M34=1,IF(VLOOKUP(VALUE(O34),'用途の分類（用途区分）対応表'!$B$7:$S$78,IF(VALUE(N34)=1,2,IF(VALUE(N34)=2,3,IF(AND(N34&gt;=10,N34&lt;=24),N34-6,N34-26))),FALSE)="×","9-2-4",""),""))</f>
        <v/>
      </c>
      <c r="CS34" s="291" t="str">
        <f t="shared" si="45"/>
        <v/>
      </c>
      <c r="CT34" s="291" t="str">
        <f t="shared" si="46"/>
        <v/>
      </c>
      <c r="CU34" s="291" t="str">
        <f t="shared" si="47"/>
        <v/>
      </c>
      <c r="CV34" s="291" t="str">
        <f t="shared" si="48"/>
        <v/>
      </c>
      <c r="CW34" s="291" t="str">
        <f t="shared" si="49"/>
        <v/>
      </c>
      <c r="CX34" s="291" t="str">
        <f t="shared" si="50"/>
        <v/>
      </c>
      <c r="CY34" s="291" t="str">
        <f t="shared" si="51"/>
        <v/>
      </c>
      <c r="CZ34" s="291" t="str">
        <f t="shared" si="52"/>
        <v>11-3</v>
      </c>
      <c r="DA34" s="291" t="str">
        <f t="shared" si="53"/>
        <v/>
      </c>
      <c r="DB34" s="291" t="str">
        <f t="shared" si="54"/>
        <v/>
      </c>
      <c r="DC34" s="291" t="str">
        <f t="shared" si="55"/>
        <v/>
      </c>
      <c r="DD34" s="291" t="str">
        <f t="shared" si="56"/>
        <v>12-3</v>
      </c>
      <c r="DE34" s="291" t="str">
        <f t="shared" si="57"/>
        <v/>
      </c>
      <c r="DF34" s="291" t="str">
        <f t="shared" si="58"/>
        <v/>
      </c>
      <c r="DG34" s="291" t="str">
        <f t="shared" si="59"/>
        <v/>
      </c>
      <c r="DH34" s="291" t="str">
        <f t="shared" si="60"/>
        <v>13-3</v>
      </c>
      <c r="DI34" s="291" t="str">
        <f t="shared" si="61"/>
        <v/>
      </c>
      <c r="DJ34" s="291" t="str">
        <f t="shared" si="62"/>
        <v/>
      </c>
      <c r="DK34" s="291" t="str">
        <f t="shared" si="63"/>
        <v>13-8</v>
      </c>
      <c r="DL34" s="291" t="str">
        <f t="shared" si="64"/>
        <v/>
      </c>
      <c r="DM34" s="291" t="str">
        <f t="shared" si="65"/>
        <v/>
      </c>
      <c r="DN34" s="291" t="str">
        <f t="shared" si="66"/>
        <v/>
      </c>
      <c r="DO34" s="291" t="str">
        <f t="shared" si="67"/>
        <v>14-2</v>
      </c>
      <c r="DP34" s="291" t="str">
        <f t="shared" si="68"/>
        <v/>
      </c>
      <c r="DQ34" s="291" t="str">
        <f t="shared" si="69"/>
        <v/>
      </c>
      <c r="DR34" s="291" t="str">
        <f t="shared" si="70"/>
        <v/>
      </c>
      <c r="DS34" s="291" t="str">
        <f t="shared" si="71"/>
        <v/>
      </c>
      <c r="DT34" s="291" t="str">
        <f t="shared" si="72"/>
        <v/>
      </c>
      <c r="DU34" s="291" t="str">
        <f t="shared" si="73"/>
        <v/>
      </c>
      <c r="DV34" s="291" t="str">
        <f t="shared" si="74"/>
        <v/>
      </c>
      <c r="DW34" s="291" t="str">
        <f t="shared" si="75"/>
        <v/>
      </c>
      <c r="DX34" s="291" t="str">
        <f t="shared" si="76"/>
        <v/>
      </c>
      <c r="DY34" s="291" t="str">
        <f t="shared" si="77"/>
        <v/>
      </c>
      <c r="DZ34" s="291" t="str">
        <f t="shared" si="78"/>
        <v/>
      </c>
      <c r="EA34" s="291" t="str">
        <f t="shared" si="79"/>
        <v/>
      </c>
      <c r="EB34" s="291" t="str">
        <f t="shared" si="80"/>
        <v/>
      </c>
      <c r="EC34" s="291" t="str">
        <f t="shared" si="81"/>
        <v/>
      </c>
      <c r="ED34" s="291" t="str">
        <f t="shared" si="82"/>
        <v/>
      </c>
      <c r="EE34" s="291" t="str">
        <f t="shared" si="83"/>
        <v/>
      </c>
      <c r="EF34" s="291" t="str">
        <f t="shared" si="84"/>
        <v/>
      </c>
      <c r="EG34" s="291" t="str">
        <f t="shared" si="85"/>
        <v/>
      </c>
      <c r="EH34" s="291" t="str">
        <f t="shared" si="86"/>
        <v/>
      </c>
      <c r="EI34" s="291" t="str">
        <f t="shared" si="87"/>
        <v/>
      </c>
      <c r="EJ34" s="291" t="str">
        <f t="shared" si="88"/>
        <v/>
      </c>
      <c r="EK34" s="291" t="str">
        <f t="shared" si="89"/>
        <v/>
      </c>
      <c r="EL34" s="291" t="str">
        <f t="shared" si="90"/>
        <v/>
      </c>
      <c r="EM34" s="291" t="str">
        <f t="shared" si="91"/>
        <v/>
      </c>
      <c r="EN34" s="291" t="str">
        <f t="shared" si="92"/>
        <v/>
      </c>
      <c r="EO34" s="291" t="str">
        <f t="shared" si="93"/>
        <v/>
      </c>
      <c r="EP34" s="291" t="str">
        <f t="shared" si="94"/>
        <v/>
      </c>
      <c r="EQ34" s="291" t="str">
        <f t="shared" si="95"/>
        <v/>
      </c>
      <c r="ER34" s="291" t="str">
        <f t="shared" si="96"/>
        <v/>
      </c>
      <c r="ES34" s="291" t="str">
        <f t="shared" si="97"/>
        <v/>
      </c>
      <c r="ET34" s="291" t="str">
        <f t="shared" si="98"/>
        <v/>
      </c>
      <c r="EU34" s="291" t="str">
        <f t="shared" si="99"/>
        <v/>
      </c>
      <c r="EV34" s="291" t="str">
        <f t="shared" si="100"/>
        <v/>
      </c>
      <c r="EW34" s="291" t="str">
        <f t="shared" si="101"/>
        <v/>
      </c>
      <c r="EX34" s="291" t="str">
        <f t="shared" si="102"/>
        <v/>
      </c>
      <c r="EY34" s="291" t="str">
        <f t="shared" si="103"/>
        <v/>
      </c>
      <c r="EZ34" s="291" t="str">
        <f t="shared" si="104"/>
        <v/>
      </c>
      <c r="FA34" s="291" t="str">
        <f t="shared" si="105"/>
        <v/>
      </c>
      <c r="FB34" s="291" t="str">
        <f t="shared" si="106"/>
        <v/>
      </c>
      <c r="FC34" s="291" t="str">
        <f t="shared" si="107"/>
        <v/>
      </c>
      <c r="FD34" s="291" t="str">
        <f t="shared" si="108"/>
        <v/>
      </c>
      <c r="FE34" s="291" t="str">
        <f t="shared" si="109"/>
        <v/>
      </c>
      <c r="FF34" s="291" t="str">
        <f t="shared" si="110"/>
        <v/>
      </c>
      <c r="FG34" s="291" t="str">
        <f t="shared" si="111"/>
        <v/>
      </c>
      <c r="FH34" s="291" t="str">
        <f t="shared" si="112"/>
        <v/>
      </c>
      <c r="FI34" s="291" t="str">
        <f t="shared" si="113"/>
        <v/>
      </c>
      <c r="FJ34" s="291" t="str">
        <f t="shared" ca="1" si="114"/>
        <v/>
      </c>
      <c r="FK34" s="291" t="str">
        <f t="shared" ca="1" si="115"/>
        <v/>
      </c>
      <c r="FL34" s="291" t="str">
        <f t="shared" si="116"/>
        <v/>
      </c>
      <c r="FM34" s="291" t="str">
        <f t="shared" si="117"/>
        <v/>
      </c>
      <c r="FN34" s="291" t="str">
        <f t="shared" si="118"/>
        <v/>
      </c>
      <c r="FO34" s="291" t="str">
        <f t="shared" si="119"/>
        <v/>
      </c>
      <c r="FP34" s="291" t="str">
        <f t="shared" si="120"/>
        <v/>
      </c>
      <c r="FQ34" s="291" t="str">
        <f t="shared" si="121"/>
        <v/>
      </c>
      <c r="FR34" s="291" t="str">
        <f t="shared" si="122"/>
        <v/>
      </c>
      <c r="FS34" s="291" t="str">
        <f t="shared" si="123"/>
        <v/>
      </c>
      <c r="FT34" s="291" t="str">
        <f t="shared" si="124"/>
        <v/>
      </c>
      <c r="FU34" s="291" t="str">
        <f t="shared" si="125"/>
        <v/>
      </c>
      <c r="FV34" s="291" t="str">
        <f t="shared" si="126"/>
        <v/>
      </c>
      <c r="FW34" s="291" t="str">
        <f t="shared" si="127"/>
        <v/>
      </c>
      <c r="FX34" s="291" t="str">
        <f t="shared" si="128"/>
        <v/>
      </c>
      <c r="FY34" s="291" t="str">
        <f t="shared" ca="1" si="129"/>
        <v/>
      </c>
      <c r="FZ34" s="291" t="str">
        <f ca="1">IF(AND(I34="",X34="",AC34=""),"",
IF(COUNTIF(エラー22シート!$G$4:$G$53, OFFSET(J34,IF(I34="",0,-I34+1),0)*100+OFFSET(Y34,IF(I34="",0,-I34+1),0)*10+AC34)&gt;0,"22-4",""))</f>
        <v/>
      </c>
      <c r="GA34" s="291" t="str">
        <f t="shared" ca="1" si="130"/>
        <v/>
      </c>
      <c r="GB34" s="291" t="str">
        <f t="shared" ca="1" si="131"/>
        <v/>
      </c>
      <c r="GC34" s="291" t="str">
        <f t="shared" ca="1" si="132"/>
        <v/>
      </c>
      <c r="GD34" s="291" t="str">
        <f t="shared" ca="1" si="133"/>
        <v/>
      </c>
      <c r="GE34" s="291" t="str">
        <f t="shared" ca="1" si="134"/>
        <v/>
      </c>
      <c r="GF34" s="291" t="str">
        <f t="shared" ca="1" si="135"/>
        <v/>
      </c>
      <c r="GG34" s="291" t="str">
        <f t="shared" ca="1" si="136"/>
        <v/>
      </c>
      <c r="GH34" s="291" t="str">
        <f t="shared" ca="1" si="137"/>
        <v/>
      </c>
      <c r="GI34" s="291" t="str">
        <f t="shared" ca="1" si="138"/>
        <v/>
      </c>
      <c r="GJ34" s="291" t="str">
        <f t="shared" ca="1" si="139"/>
        <v/>
      </c>
      <c r="GK34" s="291" t="str">
        <f t="shared" ca="1" si="140"/>
        <v/>
      </c>
      <c r="GL34" s="291" t="str">
        <f t="shared" si="141"/>
        <v/>
      </c>
      <c r="GM34" s="291" t="str">
        <f t="shared" ca="1" si="142"/>
        <v/>
      </c>
      <c r="GN34" s="291" t="str">
        <f t="shared" ca="1" si="143"/>
        <v/>
      </c>
      <c r="GO34" s="291" t="str">
        <f t="shared" ca="1" si="144"/>
        <v/>
      </c>
      <c r="GP34" s="291" t="str">
        <f t="shared" ca="1" si="145"/>
        <v/>
      </c>
      <c r="GQ34" s="291" t="str">
        <f t="shared" ca="1" si="146"/>
        <v/>
      </c>
      <c r="GR34" s="291" t="str">
        <f t="shared" ca="1" si="147"/>
        <v/>
      </c>
      <c r="GS34" s="291" t="str">
        <f t="shared" ca="1" si="148"/>
        <v/>
      </c>
      <c r="GT34" s="291" t="str">
        <f t="shared" ca="1" si="149"/>
        <v/>
      </c>
      <c r="GU34" s="291" t="str">
        <f t="shared" ca="1" si="150"/>
        <v/>
      </c>
      <c r="GV34" s="291" t="str">
        <f t="shared" ca="1" si="151"/>
        <v/>
      </c>
      <c r="GW34" s="291" t="str">
        <f t="shared" ca="1" si="152"/>
        <v/>
      </c>
      <c r="GX34" s="291" t="str">
        <f t="shared" ca="1" si="153"/>
        <v/>
      </c>
      <c r="GY34" s="291" t="str">
        <f t="shared" ca="1" si="154"/>
        <v/>
      </c>
      <c r="GZ34" s="291" t="str">
        <f t="shared" ca="1" si="155"/>
        <v/>
      </c>
      <c r="HA34" s="291" t="str">
        <f t="shared" si="156"/>
        <v/>
      </c>
      <c r="HB34" s="291" t="str">
        <f t="shared" si="157"/>
        <v/>
      </c>
      <c r="HC34" s="291" t="str">
        <f t="shared" si="158"/>
        <v/>
      </c>
      <c r="HD34" s="291" t="str">
        <f t="shared" si="159"/>
        <v/>
      </c>
      <c r="HE34" s="291" t="str">
        <f t="shared" si="160"/>
        <v/>
      </c>
      <c r="HF34" s="291" t="str">
        <f t="shared" si="161"/>
        <v/>
      </c>
      <c r="HG34" s="291" t="str">
        <f t="shared" si="162"/>
        <v/>
      </c>
      <c r="HH34" s="291" t="str">
        <f t="shared" si="163"/>
        <v/>
      </c>
      <c r="HI34" s="291" t="str">
        <f t="shared" si="164"/>
        <v/>
      </c>
      <c r="HJ34" s="291" t="str">
        <f t="shared" si="165"/>
        <v/>
      </c>
      <c r="HK34" s="291" t="str">
        <f t="shared" si="166"/>
        <v/>
      </c>
      <c r="HL34" s="291" t="str">
        <f t="shared" si="167"/>
        <v/>
      </c>
      <c r="HM34" s="291" t="str">
        <f t="shared" si="168"/>
        <v>41-1</v>
      </c>
      <c r="HN34" s="291" t="str">
        <f t="shared" si="169"/>
        <v>35-1</v>
      </c>
    </row>
    <row r="35" spans="1:222">
      <c r="A35" s="332">
        <v>31</v>
      </c>
      <c r="B35" s="332">
        <f>COUNTIF('中間シート (2)'!M:M,行政集計シート※記入不要です!A35)</f>
        <v>0</v>
      </c>
      <c r="C35" s="188" t="str">
        <f t="shared" si="177"/>
        <v/>
      </c>
      <c r="D35" s="188" t="str">
        <f t="shared" si="178"/>
        <v/>
      </c>
      <c r="E35" s="188"/>
      <c r="F35" s="188" t="str">
        <f t="shared" si="179"/>
        <v/>
      </c>
      <c r="G35" s="189"/>
      <c r="H35" s="186" t="str">
        <f>IFERROR(VLOOKUP($A35,'中間シート (2)'!$M$6:$AR$65,H$1,FALSE),"")</f>
        <v/>
      </c>
      <c r="I35" s="186" t="str">
        <f>IFERROR(VLOOKUP($A35,'中間シート (2)'!$M$6:$AR$65,I$1,FALSE),"")</f>
        <v/>
      </c>
      <c r="J35" s="186" t="str">
        <f>IFERROR(VLOOKUP($A35,'中間シート (2)'!$M$6:$AR$65,J$1,FALSE),"")</f>
        <v/>
      </c>
      <c r="K35" s="186" t="str">
        <f>IFERROR(VLOOKUP($A35,'中間シート (2)'!$M$6:$AR$65,K$1,FALSE),"")</f>
        <v/>
      </c>
      <c r="L35" s="186" t="str">
        <f>IFERROR(VLOOKUP($A35,'中間シート (2)'!$M$6:$AR$65,L$1,FALSE),"")</f>
        <v/>
      </c>
      <c r="M35" s="186" t="str">
        <f>IFERROR(VLOOKUP($A35,'中間シート (2)'!$M$6:$AR$65,M$1,FALSE),"")</f>
        <v/>
      </c>
      <c r="N35" s="186" t="str">
        <f>IFERROR(VLOOKUP($A35,'中間シート (2)'!$M$6:$AR$65,N$1,FALSE),"")</f>
        <v/>
      </c>
      <c r="O35" s="186" t="str">
        <f>IFERROR(VLOOKUP($A35,'中間シート (2)'!$M$6:$AR$65,O$1,FALSE),"")</f>
        <v/>
      </c>
      <c r="P35" s="186" t="str">
        <f>IFERROR(VLOOKUP($A35,'中間シート (2)'!$M$6:$AR$65,P$1,FALSE),"")</f>
        <v/>
      </c>
      <c r="Q35" s="186" t="str">
        <f>IFERROR(VLOOKUP($A35,'中間シート (2)'!$M$6:$AR$65,Q$1,FALSE),"")</f>
        <v/>
      </c>
      <c r="R35" s="186" t="str">
        <f>IFERROR(VLOOKUP($A35,'中間シート (2)'!$M$6:$AR$65,R$1,FALSE),"")</f>
        <v/>
      </c>
      <c r="S35" s="186" t="str">
        <f>IFERROR(VLOOKUP($A35,'中間シート (2)'!$M$6:$AR$65,S$1,FALSE),"")</f>
        <v/>
      </c>
      <c r="T35" s="186" t="str">
        <f>IFERROR(VLOOKUP($A35,'中間シート (2)'!$M$6:$AR$65,T$1,FALSE),"")</f>
        <v/>
      </c>
      <c r="U35" s="186" t="str">
        <f>IFERROR(VLOOKUP($A35,'中間シート (2)'!$M$6:$AR$65,U$1,FALSE),"")</f>
        <v/>
      </c>
      <c r="V35" s="186" t="str">
        <f>IFERROR(VLOOKUP($A35,'中間シート (2)'!$M$6:$AR$65,V$1,FALSE),"")</f>
        <v/>
      </c>
      <c r="W35" s="186"/>
      <c r="X35" s="186" t="str">
        <f>IFERROR(VLOOKUP($A35,'中間シート (2)'!$M$6:$AR$65,X$1,FALSE),"")</f>
        <v/>
      </c>
      <c r="Y35" s="186" t="str">
        <f>IFERROR(VLOOKUP($A35,'中間シート (2)'!$M$6:$AR$65,Y$1,FALSE),"")</f>
        <v/>
      </c>
      <c r="Z35" s="186" t="str">
        <f>IFERROR(VLOOKUP($A35,'中間シート (2)'!$M$6:$AR$65,Z$1,FALSE),"")</f>
        <v/>
      </c>
      <c r="AA35" s="186" t="str">
        <f>IFERROR(VLOOKUP($A35,'中間シート (2)'!$M$6:$AR$65,AA$1,FALSE),"")</f>
        <v/>
      </c>
      <c r="AB35" s="186" t="str">
        <f>IFERROR(VLOOKUP($A35,'中間シート (2)'!$M$6:$AR$65,AB$1,FALSE),"")</f>
        <v/>
      </c>
      <c r="AC35" s="186" t="str">
        <f>IFERROR(VLOOKUP($A35,'中間シート (2)'!$M$6:$AR$65,AC$1,FALSE),"")</f>
        <v/>
      </c>
      <c r="AD35" s="186" t="str">
        <f>IFERROR(VLOOKUP($A35,'中間シート (2)'!$M$6:$AR$65,AD$1,FALSE),"")</f>
        <v/>
      </c>
      <c r="AE35" s="186" t="str">
        <f>IFERROR(VLOOKUP($A35,'中間シート (2)'!$M$6:$AR$65,AE$1,FALSE),"")</f>
        <v/>
      </c>
      <c r="AF35" s="186"/>
      <c r="AG35" s="186"/>
      <c r="AH35" s="186"/>
      <c r="AI35" s="194" t="str">
        <f>IFERROR(VLOOKUP($A35,'中間シート (2)'!$M$6:$BC$67,AI$1,FALSE),"")</f>
        <v/>
      </c>
      <c r="AJ35" s="194" t="str">
        <f>IFERROR(VLOOKUP($A35,'中間シート (2)'!$M$6:$BC$67,AJ$1,FALSE),"")</f>
        <v/>
      </c>
      <c r="AK35" s="194" t="str">
        <f>IFERROR(VLOOKUP($A35,'中間シート (2)'!$M$6:$BC$67,AK$1,FALSE),"")</f>
        <v/>
      </c>
      <c r="AL35" s="194" t="str">
        <f>IFERROR(VLOOKUP($A35,'中間シート (2)'!$M$6:$BC$67,AL$1,FALSE),"")</f>
        <v/>
      </c>
      <c r="AM35" s="194" t="str">
        <f>IFERROR(VLOOKUP($A35,'中間シート (2)'!$M$6:$BC$67,AM$1,FALSE),"")</f>
        <v/>
      </c>
      <c r="AN35" s="194" t="str">
        <f>IFERROR(VLOOKUP($A35,'中間シート (2)'!$M$6:$BC$67,AN$1,FALSE),"")</f>
        <v/>
      </c>
      <c r="AO35" s="194" t="str">
        <f>IFERROR(VLOOKUP($A35,'中間シート (2)'!$M$6:$BC$67,AO$1,FALSE),"")</f>
        <v/>
      </c>
      <c r="AP35" s="194" t="str">
        <f>IFERROR(VLOOKUP($A35,'中間シート (2)'!$M$6:$BC$67,AP$1,FALSE),"")</f>
        <v/>
      </c>
      <c r="AS35" s="187"/>
      <c r="AT35" s="187"/>
      <c r="AU35" s="187"/>
      <c r="AV35" s="290">
        <f t="shared" si="170"/>
        <v>1</v>
      </c>
      <c r="AW35" s="290">
        <f t="shared" si="171"/>
        <v>1</v>
      </c>
      <c r="AX35" s="290">
        <f t="shared" si="172"/>
        <v>1</v>
      </c>
      <c r="AY35" s="290">
        <f t="shared" si="173"/>
        <v>31</v>
      </c>
      <c r="AZ35" s="290">
        <f t="shared" si="174"/>
        <v>31</v>
      </c>
      <c r="BA35" s="290">
        <f t="shared" si="175"/>
        <v>311</v>
      </c>
      <c r="BB35" s="290">
        <f t="shared" si="8"/>
        <v>0</v>
      </c>
      <c r="BC35" s="290">
        <f t="shared" si="9"/>
        <v>0</v>
      </c>
      <c r="BD35" s="290">
        <f t="shared" si="176"/>
        <v>0</v>
      </c>
      <c r="BE35" s="290"/>
      <c r="BF35" s="290">
        <v>31</v>
      </c>
      <c r="BG35" s="290">
        <f t="shared" si="11"/>
        <v>0</v>
      </c>
      <c r="BH35" s="290">
        <f t="shared" si="12"/>
        <v>0</v>
      </c>
      <c r="BI35" s="290"/>
      <c r="BJ35" s="291" t="str">
        <f t="shared" si="13"/>
        <v>2-1</v>
      </c>
      <c r="BK35" s="291" t="str">
        <f t="shared" si="14"/>
        <v/>
      </c>
      <c r="BL35" s="291" t="str">
        <f t="shared" si="15"/>
        <v/>
      </c>
      <c r="BM35" s="291" t="str">
        <f t="shared" si="16"/>
        <v/>
      </c>
      <c r="BN35" s="291" t="str">
        <f t="shared" ca="1" si="17"/>
        <v/>
      </c>
      <c r="BO35" s="291" t="str">
        <f t="shared" ca="1" si="18"/>
        <v/>
      </c>
      <c r="BP35" s="291" t="str">
        <f t="shared" si="19"/>
        <v/>
      </c>
      <c r="BQ35" s="291" t="str">
        <f t="shared" ca="1" si="20"/>
        <v/>
      </c>
      <c r="BR35" s="291" t="str">
        <f t="shared" si="21"/>
        <v/>
      </c>
      <c r="BS35" s="291" t="str">
        <f t="shared" si="22"/>
        <v/>
      </c>
      <c r="BT35" s="291" t="str">
        <f t="shared" si="23"/>
        <v/>
      </c>
      <c r="BU35" s="291" t="str">
        <f t="shared" si="24"/>
        <v/>
      </c>
      <c r="BV35" s="291" t="str">
        <f t="shared" ca="1" si="25"/>
        <v/>
      </c>
      <c r="BW35" s="291" t="str">
        <f t="shared" si="26"/>
        <v/>
      </c>
      <c r="BX35" s="291" t="str">
        <f t="shared" ca="1" si="27"/>
        <v/>
      </c>
      <c r="BY35" s="291" t="str">
        <f t="shared" si="28"/>
        <v/>
      </c>
      <c r="BZ35" s="291" t="str">
        <f t="shared" si="29"/>
        <v/>
      </c>
      <c r="CA35" s="291" t="str">
        <f t="shared" si="30"/>
        <v>5-4</v>
      </c>
      <c r="CB35" s="291" t="str">
        <f t="shared" si="31"/>
        <v/>
      </c>
      <c r="CC35" s="291" t="str">
        <f t="shared" si="32"/>
        <v/>
      </c>
      <c r="CD35" s="291" t="str">
        <f t="shared" si="33"/>
        <v/>
      </c>
      <c r="CE35" s="291" t="str">
        <f t="shared" si="34"/>
        <v/>
      </c>
      <c r="CF35" s="291" t="str">
        <f t="shared" si="35"/>
        <v/>
      </c>
      <c r="CG35" s="291" t="str">
        <f t="shared" si="36"/>
        <v>7-3</v>
      </c>
      <c r="CH35" s="291" t="str">
        <f t="shared" si="37"/>
        <v/>
      </c>
      <c r="CI35" s="291" t="str">
        <f t="shared" si="38"/>
        <v/>
      </c>
      <c r="CJ35" s="291" t="str">
        <f t="shared" si="39"/>
        <v>8-3</v>
      </c>
      <c r="CK35" s="291" t="str">
        <f t="shared" si="40"/>
        <v>8-4</v>
      </c>
      <c r="CL35" s="291" t="str">
        <f t="shared" si="41"/>
        <v/>
      </c>
      <c r="CM35" s="291" t="str">
        <f t="shared" si="42"/>
        <v>9-1-3</v>
      </c>
      <c r="CN35" s="291" t="str">
        <f>IF(AND(I35&gt;=2, I35&lt;=4, N35=""), "",
IF(AND(N35&lt;&gt;"",IFERROR(MATCH(VALUE(N35),'主要用途（大分類）'!$A$5:$A$38,0),0)=0),"9-1-4",""))</f>
        <v/>
      </c>
      <c r="CO35" s="291" t="str">
        <f t="shared" si="43"/>
        <v/>
      </c>
      <c r="CP35" s="291" t="str">
        <f t="shared" si="44"/>
        <v>9-2-2</v>
      </c>
      <c r="CQ35" s="291" t="str">
        <f>IF(AND(I35&gt;=2, I35&lt;=4, O35=""), "",
IF(OR(AND(O35&lt;&gt;"",IFERROR(MATCH(VALUE(O35),建築物の用途区分!$C$5:$C$76,0),0)=0),AND(AI35&lt;&gt;"",IFERROR(MATCH(VALUE(AI35),建築物の用途区分!$C$5:$C$76,0),0)=0),AND(AK35&lt;&gt;"",IFERROR(MATCH(VALUE(AK35),建築物の用途区分!$C$5:$C$76,0),0)=0),AND(AM35&lt;&gt;"",IFERROR(MATCH(VALUE(AM35),建築物の用途区分!$C$5:$C$76,0),0)=0)),"9-2-3",""))</f>
        <v/>
      </c>
      <c r="CR35" s="291" t="str">
        <f>IF(AND(I35&gt;=2, I35&lt;=4, O35=""), "",IF(M35=1,IF(VLOOKUP(VALUE(O35),'用途の分類（用途区分）対応表'!$B$7:$S$78,IF(VALUE(N35)=1,2,IF(VALUE(N35)=2,3,IF(AND(N35&gt;=10,N35&lt;=24),N35-6,N35-26))),FALSE)="×","9-2-4",""),""))</f>
        <v/>
      </c>
      <c r="CS35" s="291" t="str">
        <f t="shared" si="45"/>
        <v/>
      </c>
      <c r="CT35" s="291" t="str">
        <f t="shared" si="46"/>
        <v/>
      </c>
      <c r="CU35" s="291" t="str">
        <f t="shared" si="47"/>
        <v/>
      </c>
      <c r="CV35" s="291" t="str">
        <f t="shared" si="48"/>
        <v/>
      </c>
      <c r="CW35" s="291" t="str">
        <f t="shared" si="49"/>
        <v/>
      </c>
      <c r="CX35" s="291" t="str">
        <f t="shared" si="50"/>
        <v/>
      </c>
      <c r="CY35" s="291" t="str">
        <f t="shared" si="51"/>
        <v/>
      </c>
      <c r="CZ35" s="291" t="str">
        <f t="shared" si="52"/>
        <v>11-3</v>
      </c>
      <c r="DA35" s="291" t="str">
        <f t="shared" si="53"/>
        <v/>
      </c>
      <c r="DB35" s="291" t="str">
        <f t="shared" si="54"/>
        <v/>
      </c>
      <c r="DC35" s="291" t="str">
        <f t="shared" si="55"/>
        <v/>
      </c>
      <c r="DD35" s="291" t="str">
        <f t="shared" si="56"/>
        <v>12-3</v>
      </c>
      <c r="DE35" s="291" t="str">
        <f t="shared" si="57"/>
        <v/>
      </c>
      <c r="DF35" s="291" t="str">
        <f t="shared" si="58"/>
        <v/>
      </c>
      <c r="DG35" s="291" t="str">
        <f t="shared" si="59"/>
        <v/>
      </c>
      <c r="DH35" s="291" t="str">
        <f t="shared" si="60"/>
        <v>13-3</v>
      </c>
      <c r="DI35" s="291" t="str">
        <f t="shared" si="61"/>
        <v/>
      </c>
      <c r="DJ35" s="291" t="str">
        <f t="shared" si="62"/>
        <v/>
      </c>
      <c r="DK35" s="291" t="str">
        <f t="shared" si="63"/>
        <v>13-8</v>
      </c>
      <c r="DL35" s="291" t="str">
        <f t="shared" si="64"/>
        <v/>
      </c>
      <c r="DM35" s="291" t="str">
        <f t="shared" si="65"/>
        <v/>
      </c>
      <c r="DN35" s="291" t="str">
        <f t="shared" si="66"/>
        <v/>
      </c>
      <c r="DO35" s="291" t="str">
        <f t="shared" si="67"/>
        <v>14-2</v>
      </c>
      <c r="DP35" s="291" t="str">
        <f t="shared" si="68"/>
        <v/>
      </c>
      <c r="DQ35" s="291" t="str">
        <f t="shared" si="69"/>
        <v/>
      </c>
      <c r="DR35" s="291" t="str">
        <f t="shared" si="70"/>
        <v/>
      </c>
      <c r="DS35" s="291" t="str">
        <f t="shared" si="71"/>
        <v/>
      </c>
      <c r="DT35" s="291" t="str">
        <f t="shared" si="72"/>
        <v/>
      </c>
      <c r="DU35" s="291" t="str">
        <f t="shared" si="73"/>
        <v/>
      </c>
      <c r="DV35" s="291" t="str">
        <f t="shared" si="74"/>
        <v/>
      </c>
      <c r="DW35" s="291" t="str">
        <f t="shared" si="75"/>
        <v/>
      </c>
      <c r="DX35" s="291" t="str">
        <f t="shared" si="76"/>
        <v/>
      </c>
      <c r="DY35" s="291" t="str">
        <f t="shared" si="77"/>
        <v/>
      </c>
      <c r="DZ35" s="291" t="str">
        <f t="shared" si="78"/>
        <v/>
      </c>
      <c r="EA35" s="291" t="str">
        <f t="shared" si="79"/>
        <v/>
      </c>
      <c r="EB35" s="291" t="str">
        <f t="shared" si="80"/>
        <v/>
      </c>
      <c r="EC35" s="291" t="str">
        <f t="shared" si="81"/>
        <v/>
      </c>
      <c r="ED35" s="291" t="str">
        <f t="shared" si="82"/>
        <v/>
      </c>
      <c r="EE35" s="291" t="str">
        <f t="shared" si="83"/>
        <v/>
      </c>
      <c r="EF35" s="291" t="str">
        <f t="shared" si="84"/>
        <v/>
      </c>
      <c r="EG35" s="291" t="str">
        <f t="shared" si="85"/>
        <v/>
      </c>
      <c r="EH35" s="291" t="str">
        <f t="shared" si="86"/>
        <v/>
      </c>
      <c r="EI35" s="291" t="str">
        <f t="shared" si="87"/>
        <v/>
      </c>
      <c r="EJ35" s="291" t="str">
        <f t="shared" si="88"/>
        <v/>
      </c>
      <c r="EK35" s="291" t="str">
        <f t="shared" si="89"/>
        <v/>
      </c>
      <c r="EL35" s="291" t="str">
        <f t="shared" si="90"/>
        <v/>
      </c>
      <c r="EM35" s="291" t="str">
        <f t="shared" si="91"/>
        <v/>
      </c>
      <c r="EN35" s="291" t="str">
        <f t="shared" si="92"/>
        <v/>
      </c>
      <c r="EO35" s="291" t="str">
        <f t="shared" si="93"/>
        <v/>
      </c>
      <c r="EP35" s="291" t="str">
        <f t="shared" si="94"/>
        <v/>
      </c>
      <c r="EQ35" s="291" t="str">
        <f t="shared" si="95"/>
        <v/>
      </c>
      <c r="ER35" s="291" t="str">
        <f t="shared" si="96"/>
        <v/>
      </c>
      <c r="ES35" s="291" t="str">
        <f t="shared" si="97"/>
        <v/>
      </c>
      <c r="ET35" s="291" t="str">
        <f t="shared" si="98"/>
        <v/>
      </c>
      <c r="EU35" s="291" t="str">
        <f t="shared" si="99"/>
        <v/>
      </c>
      <c r="EV35" s="291" t="str">
        <f t="shared" si="100"/>
        <v/>
      </c>
      <c r="EW35" s="291" t="str">
        <f t="shared" si="101"/>
        <v/>
      </c>
      <c r="EX35" s="291" t="str">
        <f t="shared" si="102"/>
        <v/>
      </c>
      <c r="EY35" s="291" t="str">
        <f t="shared" si="103"/>
        <v/>
      </c>
      <c r="EZ35" s="291" t="str">
        <f t="shared" si="104"/>
        <v/>
      </c>
      <c r="FA35" s="291" t="str">
        <f t="shared" si="105"/>
        <v/>
      </c>
      <c r="FB35" s="291" t="str">
        <f t="shared" si="106"/>
        <v/>
      </c>
      <c r="FC35" s="291" t="str">
        <f t="shared" si="107"/>
        <v/>
      </c>
      <c r="FD35" s="291" t="str">
        <f t="shared" si="108"/>
        <v/>
      </c>
      <c r="FE35" s="291" t="str">
        <f t="shared" si="109"/>
        <v/>
      </c>
      <c r="FF35" s="291" t="str">
        <f t="shared" si="110"/>
        <v/>
      </c>
      <c r="FG35" s="291" t="str">
        <f t="shared" si="111"/>
        <v/>
      </c>
      <c r="FH35" s="291" t="str">
        <f t="shared" si="112"/>
        <v/>
      </c>
      <c r="FI35" s="291" t="str">
        <f t="shared" si="113"/>
        <v/>
      </c>
      <c r="FJ35" s="291" t="str">
        <f t="shared" ca="1" si="114"/>
        <v/>
      </c>
      <c r="FK35" s="291" t="str">
        <f t="shared" ca="1" si="115"/>
        <v/>
      </c>
      <c r="FL35" s="291" t="str">
        <f t="shared" si="116"/>
        <v/>
      </c>
      <c r="FM35" s="291" t="str">
        <f t="shared" si="117"/>
        <v/>
      </c>
      <c r="FN35" s="291" t="str">
        <f t="shared" si="118"/>
        <v/>
      </c>
      <c r="FO35" s="291" t="str">
        <f t="shared" si="119"/>
        <v/>
      </c>
      <c r="FP35" s="291" t="str">
        <f t="shared" si="120"/>
        <v/>
      </c>
      <c r="FQ35" s="291" t="str">
        <f t="shared" si="121"/>
        <v/>
      </c>
      <c r="FR35" s="291" t="str">
        <f t="shared" si="122"/>
        <v/>
      </c>
      <c r="FS35" s="291" t="str">
        <f t="shared" si="123"/>
        <v/>
      </c>
      <c r="FT35" s="291" t="str">
        <f t="shared" si="124"/>
        <v/>
      </c>
      <c r="FU35" s="291" t="str">
        <f t="shared" si="125"/>
        <v/>
      </c>
      <c r="FV35" s="291" t="str">
        <f t="shared" si="126"/>
        <v/>
      </c>
      <c r="FW35" s="291" t="str">
        <f t="shared" si="127"/>
        <v/>
      </c>
      <c r="FX35" s="291" t="str">
        <f t="shared" si="128"/>
        <v/>
      </c>
      <c r="FY35" s="291" t="str">
        <f t="shared" ca="1" si="129"/>
        <v/>
      </c>
      <c r="FZ35" s="291" t="str">
        <f ca="1">IF(AND(I35="",X35="",AC35=""),"",
IF(COUNTIF(エラー22シート!$G$4:$G$53, OFFSET(J35,IF(I35="",0,-I35+1),0)*100+OFFSET(Y35,IF(I35="",0,-I35+1),0)*10+AC35)&gt;0,"22-4",""))</f>
        <v/>
      </c>
      <c r="GA35" s="291" t="str">
        <f t="shared" ca="1" si="130"/>
        <v/>
      </c>
      <c r="GB35" s="291" t="str">
        <f t="shared" ca="1" si="131"/>
        <v/>
      </c>
      <c r="GC35" s="291" t="str">
        <f t="shared" ca="1" si="132"/>
        <v/>
      </c>
      <c r="GD35" s="291" t="str">
        <f t="shared" ca="1" si="133"/>
        <v/>
      </c>
      <c r="GE35" s="291" t="str">
        <f t="shared" ca="1" si="134"/>
        <v/>
      </c>
      <c r="GF35" s="291" t="str">
        <f t="shared" ca="1" si="135"/>
        <v/>
      </c>
      <c r="GG35" s="291" t="str">
        <f t="shared" ca="1" si="136"/>
        <v/>
      </c>
      <c r="GH35" s="291" t="str">
        <f t="shared" ca="1" si="137"/>
        <v/>
      </c>
      <c r="GI35" s="291" t="str">
        <f t="shared" ca="1" si="138"/>
        <v/>
      </c>
      <c r="GJ35" s="291" t="str">
        <f t="shared" ca="1" si="139"/>
        <v/>
      </c>
      <c r="GK35" s="291" t="str">
        <f t="shared" ca="1" si="140"/>
        <v/>
      </c>
      <c r="GL35" s="291" t="str">
        <f t="shared" si="141"/>
        <v/>
      </c>
      <c r="GM35" s="291" t="str">
        <f t="shared" ca="1" si="142"/>
        <v/>
      </c>
      <c r="GN35" s="291" t="str">
        <f t="shared" ca="1" si="143"/>
        <v/>
      </c>
      <c r="GO35" s="291" t="str">
        <f t="shared" ca="1" si="144"/>
        <v/>
      </c>
      <c r="GP35" s="291" t="str">
        <f t="shared" ca="1" si="145"/>
        <v/>
      </c>
      <c r="GQ35" s="291" t="str">
        <f t="shared" ca="1" si="146"/>
        <v/>
      </c>
      <c r="GR35" s="291" t="str">
        <f t="shared" ca="1" si="147"/>
        <v/>
      </c>
      <c r="GS35" s="291" t="str">
        <f t="shared" ca="1" si="148"/>
        <v/>
      </c>
      <c r="GT35" s="291" t="str">
        <f t="shared" ca="1" si="149"/>
        <v/>
      </c>
      <c r="GU35" s="291" t="str">
        <f t="shared" ca="1" si="150"/>
        <v/>
      </c>
      <c r="GV35" s="291" t="str">
        <f t="shared" ca="1" si="151"/>
        <v/>
      </c>
      <c r="GW35" s="291" t="str">
        <f t="shared" ca="1" si="152"/>
        <v/>
      </c>
      <c r="GX35" s="291" t="str">
        <f t="shared" ca="1" si="153"/>
        <v/>
      </c>
      <c r="GY35" s="291" t="str">
        <f t="shared" ca="1" si="154"/>
        <v/>
      </c>
      <c r="GZ35" s="291" t="str">
        <f t="shared" ca="1" si="155"/>
        <v/>
      </c>
      <c r="HA35" s="291" t="str">
        <f t="shared" si="156"/>
        <v/>
      </c>
      <c r="HB35" s="291" t="str">
        <f t="shared" si="157"/>
        <v/>
      </c>
      <c r="HC35" s="291" t="str">
        <f t="shared" si="158"/>
        <v/>
      </c>
      <c r="HD35" s="291" t="str">
        <f t="shared" si="159"/>
        <v/>
      </c>
      <c r="HE35" s="291" t="str">
        <f t="shared" si="160"/>
        <v/>
      </c>
      <c r="HF35" s="291" t="str">
        <f t="shared" si="161"/>
        <v/>
      </c>
      <c r="HG35" s="291" t="str">
        <f t="shared" si="162"/>
        <v/>
      </c>
      <c r="HH35" s="291" t="str">
        <f t="shared" si="163"/>
        <v/>
      </c>
      <c r="HI35" s="291" t="str">
        <f t="shared" si="164"/>
        <v/>
      </c>
      <c r="HJ35" s="291" t="str">
        <f t="shared" si="165"/>
        <v/>
      </c>
      <c r="HK35" s="291" t="str">
        <f t="shared" si="166"/>
        <v/>
      </c>
      <c r="HL35" s="291" t="str">
        <f t="shared" si="167"/>
        <v/>
      </c>
      <c r="HM35" s="291" t="str">
        <f t="shared" si="168"/>
        <v>41-1</v>
      </c>
      <c r="HN35" s="291" t="str">
        <f t="shared" si="169"/>
        <v>35-1</v>
      </c>
    </row>
    <row r="36" spans="1:222">
      <c r="A36" s="332">
        <v>32</v>
      </c>
      <c r="B36" s="332">
        <f>COUNTIF('中間シート (2)'!M:M,行政集計シート※記入不要です!A36)</f>
        <v>0</v>
      </c>
      <c r="C36" s="188" t="str">
        <f t="shared" si="177"/>
        <v/>
      </c>
      <c r="D36" s="188" t="str">
        <f t="shared" si="178"/>
        <v/>
      </c>
      <c r="E36" s="188"/>
      <c r="F36" s="188" t="str">
        <f t="shared" si="179"/>
        <v/>
      </c>
      <c r="G36" s="189"/>
      <c r="H36" s="186" t="str">
        <f>IFERROR(VLOOKUP($A36,'中間シート (2)'!$M$6:$AR$65,H$1,FALSE),"")</f>
        <v/>
      </c>
      <c r="I36" s="186" t="str">
        <f>IFERROR(VLOOKUP($A36,'中間シート (2)'!$M$6:$AR$65,I$1,FALSE),"")</f>
        <v/>
      </c>
      <c r="J36" s="186" t="str">
        <f>IFERROR(VLOOKUP($A36,'中間シート (2)'!$M$6:$AR$65,J$1,FALSE),"")</f>
        <v/>
      </c>
      <c r="K36" s="186" t="str">
        <f>IFERROR(VLOOKUP($A36,'中間シート (2)'!$M$6:$AR$65,K$1,FALSE),"")</f>
        <v/>
      </c>
      <c r="L36" s="186" t="str">
        <f>IFERROR(VLOOKUP($A36,'中間シート (2)'!$M$6:$AR$65,L$1,FALSE),"")</f>
        <v/>
      </c>
      <c r="M36" s="186" t="str">
        <f>IFERROR(VLOOKUP($A36,'中間シート (2)'!$M$6:$AR$65,M$1,FALSE),"")</f>
        <v/>
      </c>
      <c r="N36" s="186" t="str">
        <f>IFERROR(VLOOKUP($A36,'中間シート (2)'!$M$6:$AR$65,N$1,FALSE),"")</f>
        <v/>
      </c>
      <c r="O36" s="186" t="str">
        <f>IFERROR(VLOOKUP($A36,'中間シート (2)'!$M$6:$AR$65,O$1,FALSE),"")</f>
        <v/>
      </c>
      <c r="P36" s="186" t="str">
        <f>IFERROR(VLOOKUP($A36,'中間シート (2)'!$M$6:$AR$65,P$1,FALSE),"")</f>
        <v/>
      </c>
      <c r="Q36" s="186" t="str">
        <f>IFERROR(VLOOKUP($A36,'中間シート (2)'!$M$6:$AR$65,Q$1,FALSE),"")</f>
        <v/>
      </c>
      <c r="R36" s="186" t="str">
        <f>IFERROR(VLOOKUP($A36,'中間シート (2)'!$M$6:$AR$65,R$1,FALSE),"")</f>
        <v/>
      </c>
      <c r="S36" s="186" t="str">
        <f>IFERROR(VLOOKUP($A36,'中間シート (2)'!$M$6:$AR$65,S$1,FALSE),"")</f>
        <v/>
      </c>
      <c r="T36" s="186" t="str">
        <f>IFERROR(VLOOKUP($A36,'中間シート (2)'!$M$6:$AR$65,T$1,FALSE),"")</f>
        <v/>
      </c>
      <c r="U36" s="186" t="str">
        <f>IFERROR(VLOOKUP($A36,'中間シート (2)'!$M$6:$AR$65,U$1,FALSE),"")</f>
        <v/>
      </c>
      <c r="V36" s="186" t="str">
        <f>IFERROR(VLOOKUP($A36,'中間シート (2)'!$M$6:$AR$65,V$1,FALSE),"")</f>
        <v/>
      </c>
      <c r="W36" s="186"/>
      <c r="X36" s="186" t="str">
        <f>IFERROR(VLOOKUP($A36,'中間シート (2)'!$M$6:$AR$65,X$1,FALSE),"")</f>
        <v/>
      </c>
      <c r="Y36" s="186" t="str">
        <f>IFERROR(VLOOKUP($A36,'中間シート (2)'!$M$6:$AR$65,Y$1,FALSE),"")</f>
        <v/>
      </c>
      <c r="Z36" s="186" t="str">
        <f>IFERROR(VLOOKUP($A36,'中間シート (2)'!$M$6:$AR$65,Z$1,FALSE),"")</f>
        <v/>
      </c>
      <c r="AA36" s="186" t="str">
        <f>IFERROR(VLOOKUP($A36,'中間シート (2)'!$M$6:$AR$65,AA$1,FALSE),"")</f>
        <v/>
      </c>
      <c r="AB36" s="186" t="str">
        <f>IFERROR(VLOOKUP($A36,'中間シート (2)'!$M$6:$AR$65,AB$1,FALSE),"")</f>
        <v/>
      </c>
      <c r="AC36" s="186" t="str">
        <f>IFERROR(VLOOKUP($A36,'中間シート (2)'!$M$6:$AR$65,AC$1,FALSE),"")</f>
        <v/>
      </c>
      <c r="AD36" s="186" t="str">
        <f>IFERROR(VLOOKUP($A36,'中間シート (2)'!$M$6:$AR$65,AD$1,FALSE),"")</f>
        <v/>
      </c>
      <c r="AE36" s="186" t="str">
        <f>IFERROR(VLOOKUP($A36,'中間シート (2)'!$M$6:$AR$65,AE$1,FALSE),"")</f>
        <v/>
      </c>
      <c r="AF36" s="186"/>
      <c r="AG36" s="186"/>
      <c r="AH36" s="186"/>
      <c r="AI36" s="194" t="str">
        <f>IFERROR(VLOOKUP($A36,'中間シート (2)'!$M$6:$BC$67,AI$1,FALSE),"")</f>
        <v/>
      </c>
      <c r="AJ36" s="194" t="str">
        <f>IFERROR(VLOOKUP($A36,'中間シート (2)'!$M$6:$BC$67,AJ$1,FALSE),"")</f>
        <v/>
      </c>
      <c r="AK36" s="194" t="str">
        <f>IFERROR(VLOOKUP($A36,'中間シート (2)'!$M$6:$BC$67,AK$1,FALSE),"")</f>
        <v/>
      </c>
      <c r="AL36" s="194" t="str">
        <f>IFERROR(VLOOKUP($A36,'中間シート (2)'!$M$6:$BC$67,AL$1,FALSE),"")</f>
        <v/>
      </c>
      <c r="AM36" s="194" t="str">
        <f>IFERROR(VLOOKUP($A36,'中間シート (2)'!$M$6:$BC$67,AM$1,FALSE),"")</f>
        <v/>
      </c>
      <c r="AN36" s="194" t="str">
        <f>IFERROR(VLOOKUP($A36,'中間シート (2)'!$M$6:$BC$67,AN$1,FALSE),"")</f>
        <v/>
      </c>
      <c r="AO36" s="194" t="str">
        <f>IFERROR(VLOOKUP($A36,'中間シート (2)'!$M$6:$BC$67,AO$1,FALSE),"")</f>
        <v/>
      </c>
      <c r="AP36" s="194" t="str">
        <f>IFERROR(VLOOKUP($A36,'中間シート (2)'!$M$6:$BC$67,AP$1,FALSE),"")</f>
        <v/>
      </c>
      <c r="AS36" s="187"/>
      <c r="AT36" s="187"/>
      <c r="AU36" s="187"/>
      <c r="AV36" s="290">
        <f t="shared" si="170"/>
        <v>1</v>
      </c>
      <c r="AW36" s="290">
        <f t="shared" si="171"/>
        <v>1</v>
      </c>
      <c r="AX36" s="290">
        <f t="shared" si="172"/>
        <v>1</v>
      </c>
      <c r="AY36" s="290">
        <f t="shared" si="173"/>
        <v>32</v>
      </c>
      <c r="AZ36" s="290">
        <f t="shared" si="174"/>
        <v>32</v>
      </c>
      <c r="BA36" s="290">
        <f t="shared" si="175"/>
        <v>321</v>
      </c>
      <c r="BB36" s="290">
        <f t="shared" si="8"/>
        <v>0</v>
      </c>
      <c r="BC36" s="290">
        <f t="shared" si="9"/>
        <v>0</v>
      </c>
      <c r="BD36" s="290">
        <f t="shared" si="176"/>
        <v>0</v>
      </c>
      <c r="BE36" s="290"/>
      <c r="BF36" s="290">
        <v>32</v>
      </c>
      <c r="BG36" s="290">
        <f t="shared" si="11"/>
        <v>0</v>
      </c>
      <c r="BH36" s="290">
        <f t="shared" si="12"/>
        <v>0</v>
      </c>
      <c r="BI36" s="290"/>
      <c r="BJ36" s="291" t="str">
        <f t="shared" si="13"/>
        <v>2-1</v>
      </c>
      <c r="BK36" s="291" t="str">
        <f t="shared" si="14"/>
        <v/>
      </c>
      <c r="BL36" s="291" t="str">
        <f t="shared" si="15"/>
        <v/>
      </c>
      <c r="BM36" s="291" t="str">
        <f t="shared" si="16"/>
        <v/>
      </c>
      <c r="BN36" s="291" t="str">
        <f t="shared" ca="1" si="17"/>
        <v/>
      </c>
      <c r="BO36" s="291" t="str">
        <f t="shared" ca="1" si="18"/>
        <v/>
      </c>
      <c r="BP36" s="291" t="str">
        <f t="shared" si="19"/>
        <v/>
      </c>
      <c r="BQ36" s="291" t="str">
        <f t="shared" ca="1" si="20"/>
        <v/>
      </c>
      <c r="BR36" s="291" t="str">
        <f t="shared" si="21"/>
        <v/>
      </c>
      <c r="BS36" s="291" t="str">
        <f t="shared" si="22"/>
        <v/>
      </c>
      <c r="BT36" s="291" t="str">
        <f t="shared" si="23"/>
        <v/>
      </c>
      <c r="BU36" s="291" t="str">
        <f t="shared" si="24"/>
        <v/>
      </c>
      <c r="BV36" s="291" t="str">
        <f t="shared" ca="1" si="25"/>
        <v/>
      </c>
      <c r="BW36" s="291" t="str">
        <f t="shared" si="26"/>
        <v/>
      </c>
      <c r="BX36" s="291" t="str">
        <f t="shared" ca="1" si="27"/>
        <v/>
      </c>
      <c r="BY36" s="291" t="str">
        <f t="shared" si="28"/>
        <v/>
      </c>
      <c r="BZ36" s="291" t="str">
        <f t="shared" si="29"/>
        <v/>
      </c>
      <c r="CA36" s="291" t="str">
        <f t="shared" si="30"/>
        <v>5-4</v>
      </c>
      <c r="CB36" s="291" t="str">
        <f t="shared" si="31"/>
        <v/>
      </c>
      <c r="CC36" s="291" t="str">
        <f t="shared" si="32"/>
        <v/>
      </c>
      <c r="CD36" s="291" t="str">
        <f t="shared" si="33"/>
        <v/>
      </c>
      <c r="CE36" s="291" t="str">
        <f t="shared" si="34"/>
        <v/>
      </c>
      <c r="CF36" s="291" t="str">
        <f t="shared" si="35"/>
        <v/>
      </c>
      <c r="CG36" s="291" t="str">
        <f t="shared" si="36"/>
        <v>7-3</v>
      </c>
      <c r="CH36" s="291" t="str">
        <f t="shared" si="37"/>
        <v/>
      </c>
      <c r="CI36" s="291" t="str">
        <f t="shared" si="38"/>
        <v/>
      </c>
      <c r="CJ36" s="291" t="str">
        <f t="shared" si="39"/>
        <v>8-3</v>
      </c>
      <c r="CK36" s="291" t="str">
        <f t="shared" si="40"/>
        <v>8-4</v>
      </c>
      <c r="CL36" s="291" t="str">
        <f t="shared" si="41"/>
        <v/>
      </c>
      <c r="CM36" s="291" t="str">
        <f t="shared" si="42"/>
        <v>9-1-3</v>
      </c>
      <c r="CN36" s="291" t="str">
        <f>IF(AND(I36&gt;=2, I36&lt;=4, N36=""), "",
IF(AND(N36&lt;&gt;"",IFERROR(MATCH(VALUE(N36),'主要用途（大分類）'!$A$5:$A$38,0),0)=0),"9-1-4",""))</f>
        <v/>
      </c>
      <c r="CO36" s="291" t="str">
        <f t="shared" si="43"/>
        <v/>
      </c>
      <c r="CP36" s="291" t="str">
        <f t="shared" si="44"/>
        <v>9-2-2</v>
      </c>
      <c r="CQ36" s="291" t="str">
        <f>IF(AND(I36&gt;=2, I36&lt;=4, O36=""), "",
IF(OR(AND(O36&lt;&gt;"",IFERROR(MATCH(VALUE(O36),建築物の用途区分!$C$5:$C$76,0),0)=0),AND(AI36&lt;&gt;"",IFERROR(MATCH(VALUE(AI36),建築物の用途区分!$C$5:$C$76,0),0)=0),AND(AK36&lt;&gt;"",IFERROR(MATCH(VALUE(AK36),建築物の用途区分!$C$5:$C$76,0),0)=0),AND(AM36&lt;&gt;"",IFERROR(MATCH(VALUE(AM36),建築物の用途区分!$C$5:$C$76,0),0)=0)),"9-2-3",""))</f>
        <v/>
      </c>
      <c r="CR36" s="291" t="str">
        <f>IF(AND(I36&gt;=2, I36&lt;=4, O36=""), "",IF(M36=1,IF(VLOOKUP(VALUE(O36),'用途の分類（用途区分）対応表'!$B$7:$S$78,IF(VALUE(N36)=1,2,IF(VALUE(N36)=2,3,IF(AND(N36&gt;=10,N36&lt;=24),N36-6,N36-26))),FALSE)="×","9-2-4",""),""))</f>
        <v/>
      </c>
      <c r="CS36" s="291" t="str">
        <f t="shared" si="45"/>
        <v/>
      </c>
      <c r="CT36" s="291" t="str">
        <f t="shared" si="46"/>
        <v/>
      </c>
      <c r="CU36" s="291" t="str">
        <f t="shared" si="47"/>
        <v/>
      </c>
      <c r="CV36" s="291" t="str">
        <f t="shared" si="48"/>
        <v/>
      </c>
      <c r="CW36" s="291" t="str">
        <f t="shared" si="49"/>
        <v/>
      </c>
      <c r="CX36" s="291" t="str">
        <f t="shared" si="50"/>
        <v/>
      </c>
      <c r="CY36" s="291" t="str">
        <f t="shared" si="51"/>
        <v/>
      </c>
      <c r="CZ36" s="291" t="str">
        <f t="shared" si="52"/>
        <v>11-3</v>
      </c>
      <c r="DA36" s="291" t="str">
        <f t="shared" si="53"/>
        <v/>
      </c>
      <c r="DB36" s="291" t="str">
        <f t="shared" si="54"/>
        <v/>
      </c>
      <c r="DC36" s="291" t="str">
        <f t="shared" si="55"/>
        <v/>
      </c>
      <c r="DD36" s="291" t="str">
        <f t="shared" si="56"/>
        <v>12-3</v>
      </c>
      <c r="DE36" s="291" t="str">
        <f t="shared" si="57"/>
        <v/>
      </c>
      <c r="DF36" s="291" t="str">
        <f t="shared" si="58"/>
        <v/>
      </c>
      <c r="DG36" s="291" t="str">
        <f t="shared" si="59"/>
        <v/>
      </c>
      <c r="DH36" s="291" t="str">
        <f t="shared" si="60"/>
        <v>13-3</v>
      </c>
      <c r="DI36" s="291" t="str">
        <f t="shared" si="61"/>
        <v/>
      </c>
      <c r="DJ36" s="291" t="str">
        <f t="shared" si="62"/>
        <v/>
      </c>
      <c r="DK36" s="291" t="str">
        <f t="shared" si="63"/>
        <v>13-8</v>
      </c>
      <c r="DL36" s="291" t="str">
        <f t="shared" si="64"/>
        <v/>
      </c>
      <c r="DM36" s="291" t="str">
        <f t="shared" si="65"/>
        <v/>
      </c>
      <c r="DN36" s="291" t="str">
        <f t="shared" si="66"/>
        <v/>
      </c>
      <c r="DO36" s="291" t="str">
        <f t="shared" si="67"/>
        <v>14-2</v>
      </c>
      <c r="DP36" s="291" t="str">
        <f t="shared" si="68"/>
        <v/>
      </c>
      <c r="DQ36" s="291" t="str">
        <f t="shared" si="69"/>
        <v/>
      </c>
      <c r="DR36" s="291" t="str">
        <f t="shared" si="70"/>
        <v/>
      </c>
      <c r="DS36" s="291" t="str">
        <f t="shared" si="71"/>
        <v/>
      </c>
      <c r="DT36" s="291" t="str">
        <f t="shared" si="72"/>
        <v/>
      </c>
      <c r="DU36" s="291" t="str">
        <f t="shared" si="73"/>
        <v/>
      </c>
      <c r="DV36" s="291" t="str">
        <f t="shared" si="74"/>
        <v/>
      </c>
      <c r="DW36" s="291" t="str">
        <f t="shared" si="75"/>
        <v/>
      </c>
      <c r="DX36" s="291" t="str">
        <f t="shared" si="76"/>
        <v/>
      </c>
      <c r="DY36" s="291" t="str">
        <f t="shared" si="77"/>
        <v/>
      </c>
      <c r="DZ36" s="291" t="str">
        <f t="shared" si="78"/>
        <v/>
      </c>
      <c r="EA36" s="291" t="str">
        <f t="shared" si="79"/>
        <v/>
      </c>
      <c r="EB36" s="291" t="str">
        <f t="shared" si="80"/>
        <v/>
      </c>
      <c r="EC36" s="291" t="str">
        <f t="shared" si="81"/>
        <v/>
      </c>
      <c r="ED36" s="291" t="str">
        <f t="shared" si="82"/>
        <v/>
      </c>
      <c r="EE36" s="291" t="str">
        <f t="shared" si="83"/>
        <v/>
      </c>
      <c r="EF36" s="291" t="str">
        <f t="shared" si="84"/>
        <v/>
      </c>
      <c r="EG36" s="291" t="str">
        <f t="shared" si="85"/>
        <v/>
      </c>
      <c r="EH36" s="291" t="str">
        <f t="shared" si="86"/>
        <v/>
      </c>
      <c r="EI36" s="291" t="str">
        <f t="shared" si="87"/>
        <v/>
      </c>
      <c r="EJ36" s="291" t="str">
        <f t="shared" si="88"/>
        <v/>
      </c>
      <c r="EK36" s="291" t="str">
        <f t="shared" si="89"/>
        <v/>
      </c>
      <c r="EL36" s="291" t="str">
        <f t="shared" si="90"/>
        <v/>
      </c>
      <c r="EM36" s="291" t="str">
        <f t="shared" si="91"/>
        <v/>
      </c>
      <c r="EN36" s="291" t="str">
        <f t="shared" si="92"/>
        <v/>
      </c>
      <c r="EO36" s="291" t="str">
        <f t="shared" si="93"/>
        <v/>
      </c>
      <c r="EP36" s="291" t="str">
        <f t="shared" si="94"/>
        <v/>
      </c>
      <c r="EQ36" s="291" t="str">
        <f t="shared" si="95"/>
        <v/>
      </c>
      <c r="ER36" s="291" t="str">
        <f t="shared" si="96"/>
        <v/>
      </c>
      <c r="ES36" s="291" t="str">
        <f t="shared" si="97"/>
        <v/>
      </c>
      <c r="ET36" s="291" t="str">
        <f t="shared" si="98"/>
        <v/>
      </c>
      <c r="EU36" s="291" t="str">
        <f t="shared" si="99"/>
        <v/>
      </c>
      <c r="EV36" s="291" t="str">
        <f t="shared" si="100"/>
        <v/>
      </c>
      <c r="EW36" s="291" t="str">
        <f t="shared" si="101"/>
        <v/>
      </c>
      <c r="EX36" s="291" t="str">
        <f t="shared" si="102"/>
        <v/>
      </c>
      <c r="EY36" s="291" t="str">
        <f t="shared" si="103"/>
        <v/>
      </c>
      <c r="EZ36" s="291" t="str">
        <f t="shared" si="104"/>
        <v/>
      </c>
      <c r="FA36" s="291" t="str">
        <f t="shared" si="105"/>
        <v/>
      </c>
      <c r="FB36" s="291" t="str">
        <f t="shared" si="106"/>
        <v/>
      </c>
      <c r="FC36" s="291" t="str">
        <f t="shared" si="107"/>
        <v/>
      </c>
      <c r="FD36" s="291" t="str">
        <f t="shared" si="108"/>
        <v/>
      </c>
      <c r="FE36" s="291" t="str">
        <f t="shared" si="109"/>
        <v/>
      </c>
      <c r="FF36" s="291" t="str">
        <f t="shared" si="110"/>
        <v/>
      </c>
      <c r="FG36" s="291" t="str">
        <f t="shared" si="111"/>
        <v/>
      </c>
      <c r="FH36" s="291" t="str">
        <f t="shared" si="112"/>
        <v/>
      </c>
      <c r="FI36" s="291" t="str">
        <f t="shared" si="113"/>
        <v/>
      </c>
      <c r="FJ36" s="291" t="str">
        <f t="shared" ca="1" si="114"/>
        <v/>
      </c>
      <c r="FK36" s="291" t="str">
        <f t="shared" ca="1" si="115"/>
        <v/>
      </c>
      <c r="FL36" s="291" t="str">
        <f t="shared" si="116"/>
        <v/>
      </c>
      <c r="FM36" s="291" t="str">
        <f t="shared" si="117"/>
        <v/>
      </c>
      <c r="FN36" s="291" t="str">
        <f t="shared" si="118"/>
        <v/>
      </c>
      <c r="FO36" s="291" t="str">
        <f t="shared" si="119"/>
        <v/>
      </c>
      <c r="FP36" s="291" t="str">
        <f t="shared" si="120"/>
        <v/>
      </c>
      <c r="FQ36" s="291" t="str">
        <f t="shared" si="121"/>
        <v/>
      </c>
      <c r="FR36" s="291" t="str">
        <f t="shared" si="122"/>
        <v/>
      </c>
      <c r="FS36" s="291" t="str">
        <f t="shared" si="123"/>
        <v/>
      </c>
      <c r="FT36" s="291" t="str">
        <f t="shared" si="124"/>
        <v/>
      </c>
      <c r="FU36" s="291" t="str">
        <f t="shared" si="125"/>
        <v/>
      </c>
      <c r="FV36" s="291" t="str">
        <f t="shared" si="126"/>
        <v/>
      </c>
      <c r="FW36" s="291" t="str">
        <f t="shared" si="127"/>
        <v/>
      </c>
      <c r="FX36" s="291" t="str">
        <f t="shared" si="128"/>
        <v/>
      </c>
      <c r="FY36" s="291" t="str">
        <f t="shared" ca="1" si="129"/>
        <v/>
      </c>
      <c r="FZ36" s="291" t="str">
        <f ca="1">IF(AND(I36="",X36="",AC36=""),"",
IF(COUNTIF(エラー22シート!$G$4:$G$53, OFFSET(J36,IF(I36="",0,-I36+1),0)*100+OFFSET(Y36,IF(I36="",0,-I36+1),0)*10+AC36)&gt;0,"22-4",""))</f>
        <v/>
      </c>
      <c r="GA36" s="291" t="str">
        <f t="shared" ca="1" si="130"/>
        <v/>
      </c>
      <c r="GB36" s="291" t="str">
        <f t="shared" ca="1" si="131"/>
        <v/>
      </c>
      <c r="GC36" s="291" t="str">
        <f t="shared" ca="1" si="132"/>
        <v/>
      </c>
      <c r="GD36" s="291" t="str">
        <f t="shared" ca="1" si="133"/>
        <v/>
      </c>
      <c r="GE36" s="291" t="str">
        <f t="shared" ca="1" si="134"/>
        <v/>
      </c>
      <c r="GF36" s="291" t="str">
        <f t="shared" ca="1" si="135"/>
        <v/>
      </c>
      <c r="GG36" s="291" t="str">
        <f t="shared" ca="1" si="136"/>
        <v/>
      </c>
      <c r="GH36" s="291" t="str">
        <f t="shared" ca="1" si="137"/>
        <v/>
      </c>
      <c r="GI36" s="291" t="str">
        <f t="shared" ca="1" si="138"/>
        <v/>
      </c>
      <c r="GJ36" s="291" t="str">
        <f t="shared" ca="1" si="139"/>
        <v/>
      </c>
      <c r="GK36" s="291" t="str">
        <f t="shared" ca="1" si="140"/>
        <v/>
      </c>
      <c r="GL36" s="291" t="str">
        <f t="shared" si="141"/>
        <v/>
      </c>
      <c r="GM36" s="291" t="str">
        <f t="shared" ca="1" si="142"/>
        <v/>
      </c>
      <c r="GN36" s="291" t="str">
        <f t="shared" ca="1" si="143"/>
        <v/>
      </c>
      <c r="GO36" s="291" t="str">
        <f t="shared" ca="1" si="144"/>
        <v/>
      </c>
      <c r="GP36" s="291" t="str">
        <f t="shared" ca="1" si="145"/>
        <v/>
      </c>
      <c r="GQ36" s="291" t="str">
        <f t="shared" ca="1" si="146"/>
        <v/>
      </c>
      <c r="GR36" s="291" t="str">
        <f t="shared" ca="1" si="147"/>
        <v/>
      </c>
      <c r="GS36" s="291" t="str">
        <f t="shared" ca="1" si="148"/>
        <v/>
      </c>
      <c r="GT36" s="291" t="str">
        <f t="shared" ca="1" si="149"/>
        <v/>
      </c>
      <c r="GU36" s="291" t="str">
        <f t="shared" ca="1" si="150"/>
        <v/>
      </c>
      <c r="GV36" s="291" t="str">
        <f t="shared" ca="1" si="151"/>
        <v/>
      </c>
      <c r="GW36" s="291" t="str">
        <f t="shared" ca="1" si="152"/>
        <v/>
      </c>
      <c r="GX36" s="291" t="str">
        <f t="shared" ca="1" si="153"/>
        <v/>
      </c>
      <c r="GY36" s="291" t="str">
        <f t="shared" ca="1" si="154"/>
        <v/>
      </c>
      <c r="GZ36" s="291" t="str">
        <f t="shared" ca="1" si="155"/>
        <v/>
      </c>
      <c r="HA36" s="291" t="str">
        <f t="shared" si="156"/>
        <v/>
      </c>
      <c r="HB36" s="291" t="str">
        <f t="shared" si="157"/>
        <v/>
      </c>
      <c r="HC36" s="291" t="str">
        <f t="shared" si="158"/>
        <v/>
      </c>
      <c r="HD36" s="291" t="str">
        <f t="shared" si="159"/>
        <v/>
      </c>
      <c r="HE36" s="291" t="str">
        <f t="shared" si="160"/>
        <v/>
      </c>
      <c r="HF36" s="291" t="str">
        <f t="shared" si="161"/>
        <v/>
      </c>
      <c r="HG36" s="291" t="str">
        <f t="shared" si="162"/>
        <v/>
      </c>
      <c r="HH36" s="291" t="str">
        <f t="shared" si="163"/>
        <v/>
      </c>
      <c r="HI36" s="291" t="str">
        <f t="shared" si="164"/>
        <v/>
      </c>
      <c r="HJ36" s="291" t="str">
        <f t="shared" si="165"/>
        <v/>
      </c>
      <c r="HK36" s="291" t="str">
        <f t="shared" si="166"/>
        <v/>
      </c>
      <c r="HL36" s="291" t="str">
        <f t="shared" si="167"/>
        <v/>
      </c>
      <c r="HM36" s="291" t="str">
        <f t="shared" si="168"/>
        <v>41-1</v>
      </c>
      <c r="HN36" s="291" t="str">
        <f t="shared" si="169"/>
        <v>35-1</v>
      </c>
    </row>
    <row r="37" spans="1:222">
      <c r="A37" s="332">
        <v>33</v>
      </c>
      <c r="B37" s="332">
        <f>COUNTIF('中間シート (2)'!M:M,行政集計シート※記入不要です!A37)</f>
        <v>0</v>
      </c>
      <c r="C37" s="188" t="str">
        <f t="shared" si="177"/>
        <v/>
      </c>
      <c r="D37" s="188" t="str">
        <f t="shared" si="178"/>
        <v/>
      </c>
      <c r="E37" s="188"/>
      <c r="F37" s="188" t="str">
        <f t="shared" si="179"/>
        <v/>
      </c>
      <c r="G37" s="189"/>
      <c r="H37" s="186" t="str">
        <f>IFERROR(VLOOKUP($A37,'中間シート (2)'!$M$6:$AR$65,H$1,FALSE),"")</f>
        <v/>
      </c>
      <c r="I37" s="186" t="str">
        <f>IFERROR(VLOOKUP($A37,'中間シート (2)'!$M$6:$AR$65,I$1,FALSE),"")</f>
        <v/>
      </c>
      <c r="J37" s="186" t="str">
        <f>IFERROR(VLOOKUP($A37,'中間シート (2)'!$M$6:$AR$65,J$1,FALSE),"")</f>
        <v/>
      </c>
      <c r="K37" s="186" t="str">
        <f>IFERROR(VLOOKUP($A37,'中間シート (2)'!$M$6:$AR$65,K$1,FALSE),"")</f>
        <v/>
      </c>
      <c r="L37" s="186" t="str">
        <f>IFERROR(VLOOKUP($A37,'中間シート (2)'!$M$6:$AR$65,L$1,FALSE),"")</f>
        <v/>
      </c>
      <c r="M37" s="186" t="str">
        <f>IFERROR(VLOOKUP($A37,'中間シート (2)'!$M$6:$AR$65,M$1,FALSE),"")</f>
        <v/>
      </c>
      <c r="N37" s="186" t="str">
        <f>IFERROR(VLOOKUP($A37,'中間シート (2)'!$M$6:$AR$65,N$1,FALSE),"")</f>
        <v/>
      </c>
      <c r="O37" s="186" t="str">
        <f>IFERROR(VLOOKUP($A37,'中間シート (2)'!$M$6:$AR$65,O$1,FALSE),"")</f>
        <v/>
      </c>
      <c r="P37" s="186" t="str">
        <f>IFERROR(VLOOKUP($A37,'中間シート (2)'!$M$6:$AR$65,P$1,FALSE),"")</f>
        <v/>
      </c>
      <c r="Q37" s="186" t="str">
        <f>IFERROR(VLOOKUP($A37,'中間シート (2)'!$M$6:$AR$65,Q$1,FALSE),"")</f>
        <v/>
      </c>
      <c r="R37" s="186" t="str">
        <f>IFERROR(VLOOKUP($A37,'中間シート (2)'!$M$6:$AR$65,R$1,FALSE),"")</f>
        <v/>
      </c>
      <c r="S37" s="186" t="str">
        <f>IFERROR(VLOOKUP($A37,'中間シート (2)'!$M$6:$AR$65,S$1,FALSE),"")</f>
        <v/>
      </c>
      <c r="T37" s="186" t="str">
        <f>IFERROR(VLOOKUP($A37,'中間シート (2)'!$M$6:$AR$65,T$1,FALSE),"")</f>
        <v/>
      </c>
      <c r="U37" s="186" t="str">
        <f>IFERROR(VLOOKUP($A37,'中間シート (2)'!$M$6:$AR$65,U$1,FALSE),"")</f>
        <v/>
      </c>
      <c r="V37" s="186" t="str">
        <f>IFERROR(VLOOKUP($A37,'中間シート (2)'!$M$6:$AR$65,V$1,FALSE),"")</f>
        <v/>
      </c>
      <c r="W37" s="186"/>
      <c r="X37" s="186" t="str">
        <f>IFERROR(VLOOKUP($A37,'中間シート (2)'!$M$6:$AR$65,X$1,FALSE),"")</f>
        <v/>
      </c>
      <c r="Y37" s="186" t="str">
        <f>IFERROR(VLOOKUP($A37,'中間シート (2)'!$M$6:$AR$65,Y$1,FALSE),"")</f>
        <v/>
      </c>
      <c r="Z37" s="186" t="str">
        <f>IFERROR(VLOOKUP($A37,'中間シート (2)'!$M$6:$AR$65,Z$1,FALSE),"")</f>
        <v/>
      </c>
      <c r="AA37" s="186" t="str">
        <f>IFERROR(VLOOKUP($A37,'中間シート (2)'!$M$6:$AR$65,AA$1,FALSE),"")</f>
        <v/>
      </c>
      <c r="AB37" s="186" t="str">
        <f>IFERROR(VLOOKUP($A37,'中間シート (2)'!$M$6:$AR$65,AB$1,FALSE),"")</f>
        <v/>
      </c>
      <c r="AC37" s="186" t="str">
        <f>IFERROR(VLOOKUP($A37,'中間シート (2)'!$M$6:$AR$65,AC$1,FALSE),"")</f>
        <v/>
      </c>
      <c r="AD37" s="186" t="str">
        <f>IFERROR(VLOOKUP($A37,'中間シート (2)'!$M$6:$AR$65,AD$1,FALSE),"")</f>
        <v/>
      </c>
      <c r="AE37" s="186" t="str">
        <f>IFERROR(VLOOKUP($A37,'中間シート (2)'!$M$6:$AR$65,AE$1,FALSE),"")</f>
        <v/>
      </c>
      <c r="AF37" s="186"/>
      <c r="AG37" s="186"/>
      <c r="AH37" s="186"/>
      <c r="AI37" s="194" t="str">
        <f>IFERROR(VLOOKUP($A37,'中間シート (2)'!$M$6:$BC$67,AI$1,FALSE),"")</f>
        <v/>
      </c>
      <c r="AJ37" s="194" t="str">
        <f>IFERROR(VLOOKUP($A37,'中間シート (2)'!$M$6:$BC$67,AJ$1,FALSE),"")</f>
        <v/>
      </c>
      <c r="AK37" s="194" t="str">
        <f>IFERROR(VLOOKUP($A37,'中間シート (2)'!$M$6:$BC$67,AK$1,FALSE),"")</f>
        <v/>
      </c>
      <c r="AL37" s="194" t="str">
        <f>IFERROR(VLOOKUP($A37,'中間シート (2)'!$M$6:$BC$67,AL$1,FALSE),"")</f>
        <v/>
      </c>
      <c r="AM37" s="194" t="str">
        <f>IFERROR(VLOOKUP($A37,'中間シート (2)'!$M$6:$BC$67,AM$1,FALSE),"")</f>
        <v/>
      </c>
      <c r="AN37" s="194" t="str">
        <f>IFERROR(VLOOKUP($A37,'中間シート (2)'!$M$6:$BC$67,AN$1,FALSE),"")</f>
        <v/>
      </c>
      <c r="AO37" s="194" t="str">
        <f>IFERROR(VLOOKUP($A37,'中間シート (2)'!$M$6:$BC$67,AO$1,FALSE),"")</f>
        <v/>
      </c>
      <c r="AP37" s="194" t="str">
        <f>IFERROR(VLOOKUP($A37,'中間シート (2)'!$M$6:$BC$67,AP$1,FALSE),"")</f>
        <v/>
      </c>
      <c r="AS37" s="187"/>
      <c r="AT37" s="187"/>
      <c r="AU37" s="187"/>
      <c r="AV37" s="290">
        <f t="shared" si="170"/>
        <v>1</v>
      </c>
      <c r="AW37" s="290">
        <f t="shared" si="171"/>
        <v>1</v>
      </c>
      <c r="AX37" s="290">
        <f t="shared" si="172"/>
        <v>1</v>
      </c>
      <c r="AY37" s="290">
        <f t="shared" si="173"/>
        <v>33</v>
      </c>
      <c r="AZ37" s="290">
        <f t="shared" si="174"/>
        <v>33</v>
      </c>
      <c r="BA37" s="290">
        <f t="shared" si="175"/>
        <v>331</v>
      </c>
      <c r="BB37" s="290">
        <f t="shared" si="8"/>
        <v>0</v>
      </c>
      <c r="BC37" s="290">
        <f t="shared" si="9"/>
        <v>0</v>
      </c>
      <c r="BD37" s="290">
        <f t="shared" si="176"/>
        <v>0</v>
      </c>
      <c r="BE37" s="290"/>
      <c r="BF37" s="290">
        <v>33</v>
      </c>
      <c r="BG37" s="290">
        <f t="shared" ref="BG37:BG64" si="180">IFERROR(VLOOKUP(BF37*10+1,$BA$5:$BB$64,2,FALSE),0)+IFERROR(VLOOKUP(BF37*10+2,$BA$5:$BB$63,2,FALSE),0)+IFERROR(VLOOKUP(BF37*10+3,$BA$5:$BB$64,2,FALSE),0)+IFERROR(VLOOKUP(BF37*10+4,$BA$5:$BB$64,2,FALSE),0)</f>
        <v>0</v>
      </c>
      <c r="BH37" s="290">
        <f t="shared" si="12"/>
        <v>0</v>
      </c>
      <c r="BI37" s="290"/>
      <c r="BJ37" s="291" t="str">
        <f t="shared" si="13"/>
        <v>2-1</v>
      </c>
      <c r="BK37" s="291" t="str">
        <f t="shared" si="14"/>
        <v/>
      </c>
      <c r="BL37" s="291" t="str">
        <f t="shared" si="15"/>
        <v/>
      </c>
      <c r="BM37" s="291" t="str">
        <f t="shared" si="16"/>
        <v/>
      </c>
      <c r="BN37" s="291" t="str">
        <f t="shared" ca="1" si="17"/>
        <v/>
      </c>
      <c r="BO37" s="291" t="str">
        <f t="shared" ca="1" si="18"/>
        <v/>
      </c>
      <c r="BP37" s="291" t="str">
        <f t="shared" si="19"/>
        <v/>
      </c>
      <c r="BQ37" s="291" t="str">
        <f t="shared" ca="1" si="20"/>
        <v/>
      </c>
      <c r="BR37" s="291" t="str">
        <f t="shared" si="21"/>
        <v/>
      </c>
      <c r="BS37" s="291" t="str">
        <f t="shared" si="22"/>
        <v/>
      </c>
      <c r="BT37" s="291" t="str">
        <f t="shared" si="23"/>
        <v/>
      </c>
      <c r="BU37" s="291" t="str">
        <f t="shared" si="24"/>
        <v/>
      </c>
      <c r="BV37" s="291" t="str">
        <f t="shared" ca="1" si="25"/>
        <v/>
      </c>
      <c r="BW37" s="291" t="str">
        <f t="shared" si="26"/>
        <v/>
      </c>
      <c r="BX37" s="291" t="str">
        <f t="shared" ca="1" si="27"/>
        <v/>
      </c>
      <c r="BY37" s="291" t="str">
        <f t="shared" si="28"/>
        <v/>
      </c>
      <c r="BZ37" s="291" t="str">
        <f t="shared" si="29"/>
        <v/>
      </c>
      <c r="CA37" s="291" t="str">
        <f t="shared" si="30"/>
        <v>5-4</v>
      </c>
      <c r="CB37" s="291" t="str">
        <f t="shared" si="31"/>
        <v/>
      </c>
      <c r="CC37" s="291" t="str">
        <f t="shared" si="32"/>
        <v/>
      </c>
      <c r="CD37" s="291" t="str">
        <f t="shared" si="33"/>
        <v/>
      </c>
      <c r="CE37" s="291" t="str">
        <f t="shared" si="34"/>
        <v/>
      </c>
      <c r="CF37" s="291" t="str">
        <f t="shared" si="35"/>
        <v/>
      </c>
      <c r="CG37" s="291" t="str">
        <f t="shared" si="36"/>
        <v>7-3</v>
      </c>
      <c r="CH37" s="291" t="str">
        <f t="shared" si="37"/>
        <v/>
      </c>
      <c r="CI37" s="291" t="str">
        <f t="shared" si="38"/>
        <v/>
      </c>
      <c r="CJ37" s="291" t="str">
        <f t="shared" si="39"/>
        <v>8-3</v>
      </c>
      <c r="CK37" s="291" t="str">
        <f t="shared" si="40"/>
        <v>8-4</v>
      </c>
      <c r="CL37" s="291" t="str">
        <f t="shared" si="41"/>
        <v/>
      </c>
      <c r="CM37" s="291" t="str">
        <f t="shared" si="42"/>
        <v>9-1-3</v>
      </c>
      <c r="CN37" s="291" t="str">
        <f>IF(AND(I37&gt;=2, I37&lt;=4, N37=""), "",
IF(AND(N37&lt;&gt;"",IFERROR(MATCH(VALUE(N37),'主要用途（大分類）'!$A$5:$A$38,0),0)=0),"9-1-4",""))</f>
        <v/>
      </c>
      <c r="CO37" s="291" t="str">
        <f t="shared" si="43"/>
        <v/>
      </c>
      <c r="CP37" s="291" t="str">
        <f t="shared" si="44"/>
        <v>9-2-2</v>
      </c>
      <c r="CQ37" s="291" t="str">
        <f>IF(AND(I37&gt;=2, I37&lt;=4, O37=""), "",
IF(OR(AND(O37&lt;&gt;"",IFERROR(MATCH(VALUE(O37),建築物の用途区分!$C$5:$C$76,0),0)=0),AND(AI37&lt;&gt;"",IFERROR(MATCH(VALUE(AI37),建築物の用途区分!$C$5:$C$76,0),0)=0),AND(AK37&lt;&gt;"",IFERROR(MATCH(VALUE(AK37),建築物の用途区分!$C$5:$C$76,0),0)=0),AND(AM37&lt;&gt;"",IFERROR(MATCH(VALUE(AM37),建築物の用途区分!$C$5:$C$76,0),0)=0)),"9-2-3",""))</f>
        <v/>
      </c>
      <c r="CR37" s="291" t="str">
        <f>IF(AND(I37&gt;=2, I37&lt;=4, O37=""), "",IF(M37=1,IF(VLOOKUP(VALUE(O37),'用途の分類（用途区分）対応表'!$B$7:$S$78,IF(VALUE(N37)=1,2,IF(VALUE(N37)=2,3,IF(AND(N37&gt;=10,N37&lt;=24),N37-6,N37-26))),FALSE)="×","9-2-4",""),""))</f>
        <v/>
      </c>
      <c r="CS37" s="291" t="str">
        <f t="shared" si="45"/>
        <v/>
      </c>
      <c r="CT37" s="291" t="str">
        <f t="shared" si="46"/>
        <v/>
      </c>
      <c r="CU37" s="291" t="str">
        <f t="shared" si="47"/>
        <v/>
      </c>
      <c r="CV37" s="291" t="str">
        <f t="shared" si="48"/>
        <v/>
      </c>
      <c r="CW37" s="291" t="str">
        <f t="shared" si="49"/>
        <v/>
      </c>
      <c r="CX37" s="291" t="str">
        <f t="shared" si="50"/>
        <v/>
      </c>
      <c r="CY37" s="291" t="str">
        <f t="shared" si="51"/>
        <v/>
      </c>
      <c r="CZ37" s="291" t="str">
        <f t="shared" si="52"/>
        <v>11-3</v>
      </c>
      <c r="DA37" s="291" t="str">
        <f t="shared" si="53"/>
        <v/>
      </c>
      <c r="DB37" s="291" t="str">
        <f t="shared" si="54"/>
        <v/>
      </c>
      <c r="DC37" s="291" t="str">
        <f t="shared" si="55"/>
        <v/>
      </c>
      <c r="DD37" s="291" t="str">
        <f t="shared" si="56"/>
        <v>12-3</v>
      </c>
      <c r="DE37" s="291" t="str">
        <f t="shared" si="57"/>
        <v/>
      </c>
      <c r="DF37" s="291" t="str">
        <f t="shared" si="58"/>
        <v/>
      </c>
      <c r="DG37" s="291" t="str">
        <f t="shared" si="59"/>
        <v/>
      </c>
      <c r="DH37" s="291" t="str">
        <f t="shared" si="60"/>
        <v>13-3</v>
      </c>
      <c r="DI37" s="291" t="str">
        <f t="shared" si="61"/>
        <v/>
      </c>
      <c r="DJ37" s="291" t="str">
        <f t="shared" si="62"/>
        <v/>
      </c>
      <c r="DK37" s="291" t="str">
        <f t="shared" si="63"/>
        <v>13-8</v>
      </c>
      <c r="DL37" s="291" t="str">
        <f t="shared" si="64"/>
        <v/>
      </c>
      <c r="DM37" s="291" t="str">
        <f t="shared" si="65"/>
        <v/>
      </c>
      <c r="DN37" s="291" t="str">
        <f t="shared" si="66"/>
        <v/>
      </c>
      <c r="DO37" s="291" t="str">
        <f t="shared" si="67"/>
        <v>14-2</v>
      </c>
      <c r="DP37" s="291" t="str">
        <f t="shared" si="68"/>
        <v/>
      </c>
      <c r="DQ37" s="291" t="str">
        <f t="shared" si="69"/>
        <v/>
      </c>
      <c r="DR37" s="291" t="str">
        <f t="shared" si="70"/>
        <v/>
      </c>
      <c r="DS37" s="291" t="str">
        <f t="shared" si="71"/>
        <v/>
      </c>
      <c r="DT37" s="291" t="str">
        <f t="shared" si="72"/>
        <v/>
      </c>
      <c r="DU37" s="291" t="str">
        <f t="shared" si="73"/>
        <v/>
      </c>
      <c r="DV37" s="291" t="str">
        <f t="shared" si="74"/>
        <v/>
      </c>
      <c r="DW37" s="291" t="str">
        <f t="shared" si="75"/>
        <v/>
      </c>
      <c r="DX37" s="291" t="str">
        <f t="shared" si="76"/>
        <v/>
      </c>
      <c r="DY37" s="291" t="str">
        <f t="shared" si="77"/>
        <v/>
      </c>
      <c r="DZ37" s="291" t="str">
        <f t="shared" si="78"/>
        <v/>
      </c>
      <c r="EA37" s="291" t="str">
        <f t="shared" si="79"/>
        <v/>
      </c>
      <c r="EB37" s="291" t="str">
        <f t="shared" si="80"/>
        <v/>
      </c>
      <c r="EC37" s="291" t="str">
        <f t="shared" si="81"/>
        <v/>
      </c>
      <c r="ED37" s="291" t="str">
        <f t="shared" si="82"/>
        <v/>
      </c>
      <c r="EE37" s="291" t="str">
        <f t="shared" si="83"/>
        <v/>
      </c>
      <c r="EF37" s="291" t="str">
        <f t="shared" si="84"/>
        <v/>
      </c>
      <c r="EG37" s="291" t="str">
        <f t="shared" si="85"/>
        <v/>
      </c>
      <c r="EH37" s="291" t="str">
        <f t="shared" si="86"/>
        <v/>
      </c>
      <c r="EI37" s="291" t="str">
        <f t="shared" si="87"/>
        <v/>
      </c>
      <c r="EJ37" s="291" t="str">
        <f t="shared" si="88"/>
        <v/>
      </c>
      <c r="EK37" s="291" t="str">
        <f t="shared" si="89"/>
        <v/>
      </c>
      <c r="EL37" s="291" t="str">
        <f t="shared" si="90"/>
        <v/>
      </c>
      <c r="EM37" s="291" t="str">
        <f t="shared" si="91"/>
        <v/>
      </c>
      <c r="EN37" s="291" t="str">
        <f t="shared" si="92"/>
        <v/>
      </c>
      <c r="EO37" s="291" t="str">
        <f t="shared" si="93"/>
        <v/>
      </c>
      <c r="EP37" s="291" t="str">
        <f t="shared" si="94"/>
        <v/>
      </c>
      <c r="EQ37" s="291" t="str">
        <f t="shared" si="95"/>
        <v/>
      </c>
      <c r="ER37" s="291" t="str">
        <f t="shared" si="96"/>
        <v/>
      </c>
      <c r="ES37" s="291" t="str">
        <f t="shared" si="97"/>
        <v/>
      </c>
      <c r="ET37" s="291" t="str">
        <f t="shared" si="98"/>
        <v/>
      </c>
      <c r="EU37" s="291" t="str">
        <f t="shared" si="99"/>
        <v/>
      </c>
      <c r="EV37" s="291" t="str">
        <f t="shared" si="100"/>
        <v/>
      </c>
      <c r="EW37" s="291" t="str">
        <f t="shared" si="101"/>
        <v/>
      </c>
      <c r="EX37" s="291" t="str">
        <f t="shared" si="102"/>
        <v/>
      </c>
      <c r="EY37" s="291" t="str">
        <f t="shared" si="103"/>
        <v/>
      </c>
      <c r="EZ37" s="291" t="str">
        <f t="shared" si="104"/>
        <v/>
      </c>
      <c r="FA37" s="291" t="str">
        <f t="shared" si="105"/>
        <v/>
      </c>
      <c r="FB37" s="291" t="str">
        <f t="shared" si="106"/>
        <v/>
      </c>
      <c r="FC37" s="291" t="str">
        <f t="shared" si="107"/>
        <v/>
      </c>
      <c r="FD37" s="291" t="str">
        <f t="shared" si="108"/>
        <v/>
      </c>
      <c r="FE37" s="291" t="str">
        <f t="shared" si="109"/>
        <v/>
      </c>
      <c r="FF37" s="291" t="str">
        <f t="shared" si="110"/>
        <v/>
      </c>
      <c r="FG37" s="291" t="str">
        <f t="shared" si="111"/>
        <v/>
      </c>
      <c r="FH37" s="291" t="str">
        <f t="shared" si="112"/>
        <v/>
      </c>
      <c r="FI37" s="291" t="str">
        <f t="shared" si="113"/>
        <v/>
      </c>
      <c r="FJ37" s="291" t="str">
        <f t="shared" ca="1" si="114"/>
        <v/>
      </c>
      <c r="FK37" s="291" t="str">
        <f t="shared" ca="1" si="115"/>
        <v/>
      </c>
      <c r="FL37" s="291" t="str">
        <f t="shared" si="116"/>
        <v/>
      </c>
      <c r="FM37" s="291" t="str">
        <f t="shared" si="117"/>
        <v/>
      </c>
      <c r="FN37" s="291" t="str">
        <f t="shared" si="118"/>
        <v/>
      </c>
      <c r="FO37" s="291" t="str">
        <f t="shared" si="119"/>
        <v/>
      </c>
      <c r="FP37" s="291" t="str">
        <f t="shared" si="120"/>
        <v/>
      </c>
      <c r="FQ37" s="291" t="str">
        <f t="shared" si="121"/>
        <v/>
      </c>
      <c r="FR37" s="291" t="str">
        <f t="shared" si="122"/>
        <v/>
      </c>
      <c r="FS37" s="291" t="str">
        <f t="shared" si="123"/>
        <v/>
      </c>
      <c r="FT37" s="291" t="str">
        <f t="shared" si="124"/>
        <v/>
      </c>
      <c r="FU37" s="291" t="str">
        <f t="shared" si="125"/>
        <v/>
      </c>
      <c r="FV37" s="291" t="str">
        <f t="shared" si="126"/>
        <v/>
      </c>
      <c r="FW37" s="291" t="str">
        <f t="shared" si="127"/>
        <v/>
      </c>
      <c r="FX37" s="291" t="str">
        <f t="shared" si="128"/>
        <v/>
      </c>
      <c r="FY37" s="291" t="str">
        <f t="shared" ca="1" si="129"/>
        <v/>
      </c>
      <c r="FZ37" s="291" t="str">
        <f ca="1">IF(AND(I37="",X37="",AC37=""),"",
IF(COUNTIF(エラー22シート!$G$4:$G$53, OFFSET(J37,IF(I37="",0,-I37+1),0)*100+OFFSET(Y37,IF(I37="",0,-I37+1),0)*10+AC37)&gt;0,"22-4",""))</f>
        <v/>
      </c>
      <c r="GA37" s="291" t="str">
        <f t="shared" ca="1" si="130"/>
        <v/>
      </c>
      <c r="GB37" s="291" t="str">
        <f t="shared" ca="1" si="131"/>
        <v/>
      </c>
      <c r="GC37" s="291" t="str">
        <f t="shared" ca="1" si="132"/>
        <v/>
      </c>
      <c r="GD37" s="291" t="str">
        <f t="shared" ca="1" si="133"/>
        <v/>
      </c>
      <c r="GE37" s="291" t="str">
        <f t="shared" ca="1" si="134"/>
        <v/>
      </c>
      <c r="GF37" s="291" t="str">
        <f t="shared" ca="1" si="135"/>
        <v/>
      </c>
      <c r="GG37" s="291" t="str">
        <f t="shared" ca="1" si="136"/>
        <v/>
      </c>
      <c r="GH37" s="291" t="str">
        <f t="shared" ca="1" si="137"/>
        <v/>
      </c>
      <c r="GI37" s="291" t="str">
        <f t="shared" ca="1" si="138"/>
        <v/>
      </c>
      <c r="GJ37" s="291" t="str">
        <f t="shared" ca="1" si="139"/>
        <v/>
      </c>
      <c r="GK37" s="291" t="str">
        <f t="shared" ca="1" si="140"/>
        <v/>
      </c>
      <c r="GL37" s="291" t="str">
        <f t="shared" si="141"/>
        <v/>
      </c>
      <c r="GM37" s="291" t="str">
        <f t="shared" ca="1" si="142"/>
        <v/>
      </c>
      <c r="GN37" s="291" t="str">
        <f t="shared" ca="1" si="143"/>
        <v/>
      </c>
      <c r="GO37" s="291" t="str">
        <f t="shared" ca="1" si="144"/>
        <v/>
      </c>
      <c r="GP37" s="291" t="str">
        <f t="shared" ca="1" si="145"/>
        <v/>
      </c>
      <c r="GQ37" s="291" t="str">
        <f t="shared" ca="1" si="146"/>
        <v/>
      </c>
      <c r="GR37" s="291" t="str">
        <f t="shared" ca="1" si="147"/>
        <v/>
      </c>
      <c r="GS37" s="291" t="str">
        <f t="shared" ca="1" si="148"/>
        <v/>
      </c>
      <c r="GT37" s="291" t="str">
        <f t="shared" ca="1" si="149"/>
        <v/>
      </c>
      <c r="GU37" s="291" t="str">
        <f t="shared" ca="1" si="150"/>
        <v/>
      </c>
      <c r="GV37" s="291" t="str">
        <f t="shared" ca="1" si="151"/>
        <v/>
      </c>
      <c r="GW37" s="291" t="str">
        <f t="shared" ca="1" si="152"/>
        <v/>
      </c>
      <c r="GX37" s="291" t="str">
        <f t="shared" ca="1" si="153"/>
        <v/>
      </c>
      <c r="GY37" s="291" t="str">
        <f t="shared" ca="1" si="154"/>
        <v/>
      </c>
      <c r="GZ37" s="291" t="str">
        <f t="shared" ca="1" si="155"/>
        <v/>
      </c>
      <c r="HA37" s="291" t="str">
        <f t="shared" si="156"/>
        <v/>
      </c>
      <c r="HB37" s="291" t="str">
        <f t="shared" si="157"/>
        <v/>
      </c>
      <c r="HC37" s="291" t="str">
        <f t="shared" si="158"/>
        <v/>
      </c>
      <c r="HD37" s="291" t="str">
        <f t="shared" si="159"/>
        <v/>
      </c>
      <c r="HE37" s="291" t="str">
        <f t="shared" si="160"/>
        <v/>
      </c>
      <c r="HF37" s="291" t="str">
        <f t="shared" si="161"/>
        <v/>
      </c>
      <c r="HG37" s="291" t="str">
        <f t="shared" si="162"/>
        <v/>
      </c>
      <c r="HH37" s="291" t="str">
        <f t="shared" si="163"/>
        <v/>
      </c>
      <c r="HI37" s="291" t="str">
        <f t="shared" si="164"/>
        <v/>
      </c>
      <c r="HJ37" s="291" t="str">
        <f t="shared" si="165"/>
        <v/>
      </c>
      <c r="HK37" s="291" t="str">
        <f t="shared" si="166"/>
        <v/>
      </c>
      <c r="HL37" s="291" t="str">
        <f t="shared" si="167"/>
        <v/>
      </c>
      <c r="HM37" s="291" t="str">
        <f t="shared" si="168"/>
        <v>41-1</v>
      </c>
      <c r="HN37" s="291" t="str">
        <f t="shared" si="169"/>
        <v>35-1</v>
      </c>
    </row>
    <row r="38" spans="1:222">
      <c r="A38" s="332">
        <v>34</v>
      </c>
      <c r="B38" s="332">
        <f>COUNTIF('中間シート (2)'!M:M,行政集計シート※記入不要です!A38)</f>
        <v>0</v>
      </c>
      <c r="C38" s="188" t="str">
        <f t="shared" si="177"/>
        <v/>
      </c>
      <c r="D38" s="188" t="str">
        <f t="shared" si="178"/>
        <v/>
      </c>
      <c r="E38" s="188"/>
      <c r="F38" s="188" t="str">
        <f t="shared" si="179"/>
        <v/>
      </c>
      <c r="G38" s="189"/>
      <c r="H38" s="186" t="str">
        <f>IFERROR(VLOOKUP($A38,'中間シート (2)'!$M$6:$AR$65,H$1,FALSE),"")</f>
        <v/>
      </c>
      <c r="I38" s="186" t="str">
        <f>IFERROR(VLOOKUP($A38,'中間シート (2)'!$M$6:$AR$65,I$1,FALSE),"")</f>
        <v/>
      </c>
      <c r="J38" s="186" t="str">
        <f>IFERROR(VLOOKUP($A38,'中間シート (2)'!$M$6:$AR$65,J$1,FALSE),"")</f>
        <v/>
      </c>
      <c r="K38" s="186" t="str">
        <f>IFERROR(VLOOKUP($A38,'中間シート (2)'!$M$6:$AR$65,K$1,FALSE),"")</f>
        <v/>
      </c>
      <c r="L38" s="186" t="str">
        <f>IFERROR(VLOOKUP($A38,'中間シート (2)'!$M$6:$AR$65,L$1,FALSE),"")</f>
        <v/>
      </c>
      <c r="M38" s="186" t="str">
        <f>IFERROR(VLOOKUP($A38,'中間シート (2)'!$M$6:$AR$65,M$1,FALSE),"")</f>
        <v/>
      </c>
      <c r="N38" s="186" t="str">
        <f>IFERROR(VLOOKUP($A38,'中間シート (2)'!$M$6:$AR$65,N$1,FALSE),"")</f>
        <v/>
      </c>
      <c r="O38" s="186" t="str">
        <f>IFERROR(VLOOKUP($A38,'中間シート (2)'!$M$6:$AR$65,O$1,FALSE),"")</f>
        <v/>
      </c>
      <c r="P38" s="186" t="str">
        <f>IFERROR(VLOOKUP($A38,'中間シート (2)'!$M$6:$AR$65,P$1,FALSE),"")</f>
        <v/>
      </c>
      <c r="Q38" s="186" t="str">
        <f>IFERROR(VLOOKUP($A38,'中間シート (2)'!$M$6:$AR$65,Q$1,FALSE),"")</f>
        <v/>
      </c>
      <c r="R38" s="186" t="str">
        <f>IFERROR(VLOOKUP($A38,'中間シート (2)'!$M$6:$AR$65,R$1,FALSE),"")</f>
        <v/>
      </c>
      <c r="S38" s="186" t="str">
        <f>IFERROR(VLOOKUP($A38,'中間シート (2)'!$M$6:$AR$65,S$1,FALSE),"")</f>
        <v/>
      </c>
      <c r="T38" s="186" t="str">
        <f>IFERROR(VLOOKUP($A38,'中間シート (2)'!$M$6:$AR$65,T$1,FALSE),"")</f>
        <v/>
      </c>
      <c r="U38" s="186" t="str">
        <f>IFERROR(VLOOKUP($A38,'中間シート (2)'!$M$6:$AR$65,U$1,FALSE),"")</f>
        <v/>
      </c>
      <c r="V38" s="186" t="str">
        <f>IFERROR(VLOOKUP($A38,'中間シート (2)'!$M$6:$AR$65,V$1,FALSE),"")</f>
        <v/>
      </c>
      <c r="W38" s="186"/>
      <c r="X38" s="186" t="str">
        <f>IFERROR(VLOOKUP($A38,'中間シート (2)'!$M$6:$AR$65,X$1,FALSE),"")</f>
        <v/>
      </c>
      <c r="Y38" s="186" t="str">
        <f>IFERROR(VLOOKUP($A38,'中間シート (2)'!$M$6:$AR$65,Y$1,FALSE),"")</f>
        <v/>
      </c>
      <c r="Z38" s="186" t="str">
        <f>IFERROR(VLOOKUP($A38,'中間シート (2)'!$M$6:$AR$65,Z$1,FALSE),"")</f>
        <v/>
      </c>
      <c r="AA38" s="186" t="str">
        <f>IFERROR(VLOOKUP($A38,'中間シート (2)'!$M$6:$AR$65,AA$1,FALSE),"")</f>
        <v/>
      </c>
      <c r="AB38" s="186" t="str">
        <f>IFERROR(VLOOKUP($A38,'中間シート (2)'!$M$6:$AR$65,AB$1,FALSE),"")</f>
        <v/>
      </c>
      <c r="AC38" s="186" t="str">
        <f>IFERROR(VLOOKUP($A38,'中間シート (2)'!$M$6:$AR$65,AC$1,FALSE),"")</f>
        <v/>
      </c>
      <c r="AD38" s="186" t="str">
        <f>IFERROR(VLOOKUP($A38,'中間シート (2)'!$M$6:$AR$65,AD$1,FALSE),"")</f>
        <v/>
      </c>
      <c r="AE38" s="186" t="str">
        <f>IFERROR(VLOOKUP($A38,'中間シート (2)'!$M$6:$AR$65,AE$1,FALSE),"")</f>
        <v/>
      </c>
      <c r="AF38" s="186"/>
      <c r="AG38" s="186"/>
      <c r="AH38" s="186"/>
      <c r="AI38" s="194" t="str">
        <f>IFERROR(VLOOKUP($A38,'中間シート (2)'!$M$6:$BC$67,AI$1,FALSE),"")</f>
        <v/>
      </c>
      <c r="AJ38" s="194" t="str">
        <f>IFERROR(VLOOKUP($A38,'中間シート (2)'!$M$6:$BC$67,AJ$1,FALSE),"")</f>
        <v/>
      </c>
      <c r="AK38" s="194" t="str">
        <f>IFERROR(VLOOKUP($A38,'中間シート (2)'!$M$6:$BC$67,AK$1,FALSE),"")</f>
        <v/>
      </c>
      <c r="AL38" s="194" t="str">
        <f>IFERROR(VLOOKUP($A38,'中間シート (2)'!$M$6:$BC$67,AL$1,FALSE),"")</f>
        <v/>
      </c>
      <c r="AM38" s="194" t="str">
        <f>IFERROR(VLOOKUP($A38,'中間シート (2)'!$M$6:$BC$67,AM$1,FALSE),"")</f>
        <v/>
      </c>
      <c r="AN38" s="194" t="str">
        <f>IFERROR(VLOOKUP($A38,'中間シート (2)'!$M$6:$BC$67,AN$1,FALSE),"")</f>
        <v/>
      </c>
      <c r="AO38" s="194" t="str">
        <f>IFERROR(VLOOKUP($A38,'中間シート (2)'!$M$6:$BC$67,AO$1,FALSE),"")</f>
        <v/>
      </c>
      <c r="AP38" s="194" t="str">
        <f>IFERROR(VLOOKUP($A38,'中間シート (2)'!$M$6:$BC$67,AP$1,FALSE),"")</f>
        <v/>
      </c>
      <c r="AS38" s="187"/>
      <c r="AT38" s="187"/>
      <c r="AU38" s="187"/>
      <c r="AV38" s="290">
        <f t="shared" si="170"/>
        <v>1</v>
      </c>
      <c r="AW38" s="290">
        <f t="shared" si="171"/>
        <v>1</v>
      </c>
      <c r="AX38" s="290">
        <f t="shared" si="172"/>
        <v>1</v>
      </c>
      <c r="AY38" s="290">
        <f t="shared" si="173"/>
        <v>34</v>
      </c>
      <c r="AZ38" s="290">
        <f t="shared" si="174"/>
        <v>34</v>
      </c>
      <c r="BA38" s="290">
        <f t="shared" si="175"/>
        <v>341</v>
      </c>
      <c r="BB38" s="290">
        <f t="shared" si="8"/>
        <v>0</v>
      </c>
      <c r="BC38" s="290">
        <f t="shared" si="9"/>
        <v>0</v>
      </c>
      <c r="BD38" s="290">
        <f t="shared" si="176"/>
        <v>0</v>
      </c>
      <c r="BE38" s="290"/>
      <c r="BF38" s="290">
        <v>34</v>
      </c>
      <c r="BG38" s="290">
        <f t="shared" si="180"/>
        <v>0</v>
      </c>
      <c r="BH38" s="290">
        <f t="shared" si="12"/>
        <v>0</v>
      </c>
      <c r="BI38" s="290"/>
      <c r="BJ38" s="291" t="str">
        <f t="shared" si="13"/>
        <v>2-1</v>
      </c>
      <c r="BK38" s="291" t="str">
        <f t="shared" si="14"/>
        <v/>
      </c>
      <c r="BL38" s="291" t="str">
        <f t="shared" si="15"/>
        <v/>
      </c>
      <c r="BM38" s="291" t="str">
        <f t="shared" si="16"/>
        <v/>
      </c>
      <c r="BN38" s="291" t="str">
        <f t="shared" ca="1" si="17"/>
        <v/>
      </c>
      <c r="BO38" s="291" t="str">
        <f t="shared" ca="1" si="18"/>
        <v/>
      </c>
      <c r="BP38" s="291" t="str">
        <f t="shared" si="19"/>
        <v/>
      </c>
      <c r="BQ38" s="291" t="str">
        <f t="shared" ca="1" si="20"/>
        <v/>
      </c>
      <c r="BR38" s="291" t="str">
        <f t="shared" si="21"/>
        <v/>
      </c>
      <c r="BS38" s="291" t="str">
        <f t="shared" si="22"/>
        <v/>
      </c>
      <c r="BT38" s="291" t="str">
        <f t="shared" si="23"/>
        <v/>
      </c>
      <c r="BU38" s="291" t="str">
        <f t="shared" si="24"/>
        <v/>
      </c>
      <c r="BV38" s="291" t="str">
        <f t="shared" ca="1" si="25"/>
        <v/>
      </c>
      <c r="BW38" s="291" t="str">
        <f t="shared" si="26"/>
        <v/>
      </c>
      <c r="BX38" s="291" t="str">
        <f t="shared" ca="1" si="27"/>
        <v/>
      </c>
      <c r="BY38" s="291" t="str">
        <f t="shared" si="28"/>
        <v/>
      </c>
      <c r="BZ38" s="291" t="str">
        <f t="shared" si="29"/>
        <v/>
      </c>
      <c r="CA38" s="291" t="str">
        <f t="shared" si="30"/>
        <v>5-4</v>
      </c>
      <c r="CB38" s="291" t="str">
        <f t="shared" si="31"/>
        <v/>
      </c>
      <c r="CC38" s="291" t="str">
        <f t="shared" si="32"/>
        <v/>
      </c>
      <c r="CD38" s="291" t="str">
        <f t="shared" si="33"/>
        <v/>
      </c>
      <c r="CE38" s="291" t="str">
        <f t="shared" si="34"/>
        <v/>
      </c>
      <c r="CF38" s="291" t="str">
        <f t="shared" si="35"/>
        <v/>
      </c>
      <c r="CG38" s="291" t="str">
        <f t="shared" si="36"/>
        <v>7-3</v>
      </c>
      <c r="CH38" s="291" t="str">
        <f t="shared" si="37"/>
        <v/>
      </c>
      <c r="CI38" s="291" t="str">
        <f t="shared" si="38"/>
        <v/>
      </c>
      <c r="CJ38" s="291" t="str">
        <f t="shared" si="39"/>
        <v>8-3</v>
      </c>
      <c r="CK38" s="291" t="str">
        <f t="shared" si="40"/>
        <v>8-4</v>
      </c>
      <c r="CL38" s="291" t="str">
        <f t="shared" si="41"/>
        <v/>
      </c>
      <c r="CM38" s="291" t="str">
        <f t="shared" si="42"/>
        <v>9-1-3</v>
      </c>
      <c r="CN38" s="291" t="str">
        <f>IF(AND(I38&gt;=2, I38&lt;=4, N38=""), "",
IF(AND(N38&lt;&gt;"",IFERROR(MATCH(VALUE(N38),'主要用途（大分類）'!$A$5:$A$38,0),0)=0),"9-1-4",""))</f>
        <v/>
      </c>
      <c r="CO38" s="291" t="str">
        <f t="shared" si="43"/>
        <v/>
      </c>
      <c r="CP38" s="291" t="str">
        <f t="shared" si="44"/>
        <v>9-2-2</v>
      </c>
      <c r="CQ38" s="291" t="str">
        <f>IF(AND(I38&gt;=2, I38&lt;=4, O38=""), "",
IF(OR(AND(O38&lt;&gt;"",IFERROR(MATCH(VALUE(O38),建築物の用途区分!$C$5:$C$76,0),0)=0),AND(AI38&lt;&gt;"",IFERROR(MATCH(VALUE(AI38),建築物の用途区分!$C$5:$C$76,0),0)=0),AND(AK38&lt;&gt;"",IFERROR(MATCH(VALUE(AK38),建築物の用途区分!$C$5:$C$76,0),0)=0),AND(AM38&lt;&gt;"",IFERROR(MATCH(VALUE(AM38),建築物の用途区分!$C$5:$C$76,0),0)=0)),"9-2-3",""))</f>
        <v/>
      </c>
      <c r="CR38" s="291" t="str">
        <f>IF(AND(I38&gt;=2, I38&lt;=4, O38=""), "",IF(M38=1,IF(VLOOKUP(VALUE(O38),'用途の分類（用途区分）対応表'!$B$7:$S$78,IF(VALUE(N38)=1,2,IF(VALUE(N38)=2,3,IF(AND(N38&gt;=10,N38&lt;=24),N38-6,N38-26))),FALSE)="×","9-2-4",""),""))</f>
        <v/>
      </c>
      <c r="CS38" s="291" t="str">
        <f t="shared" si="45"/>
        <v/>
      </c>
      <c r="CT38" s="291" t="str">
        <f t="shared" si="46"/>
        <v/>
      </c>
      <c r="CU38" s="291" t="str">
        <f t="shared" si="47"/>
        <v/>
      </c>
      <c r="CV38" s="291" t="str">
        <f t="shared" si="48"/>
        <v/>
      </c>
      <c r="CW38" s="291" t="str">
        <f t="shared" si="49"/>
        <v/>
      </c>
      <c r="CX38" s="291" t="str">
        <f t="shared" si="50"/>
        <v/>
      </c>
      <c r="CY38" s="291" t="str">
        <f t="shared" si="51"/>
        <v/>
      </c>
      <c r="CZ38" s="291" t="str">
        <f t="shared" si="52"/>
        <v>11-3</v>
      </c>
      <c r="DA38" s="291" t="str">
        <f t="shared" si="53"/>
        <v/>
      </c>
      <c r="DB38" s="291" t="str">
        <f t="shared" si="54"/>
        <v/>
      </c>
      <c r="DC38" s="291" t="str">
        <f t="shared" si="55"/>
        <v/>
      </c>
      <c r="DD38" s="291" t="str">
        <f t="shared" si="56"/>
        <v>12-3</v>
      </c>
      <c r="DE38" s="291" t="str">
        <f t="shared" si="57"/>
        <v/>
      </c>
      <c r="DF38" s="291" t="str">
        <f t="shared" si="58"/>
        <v/>
      </c>
      <c r="DG38" s="291" t="str">
        <f t="shared" si="59"/>
        <v/>
      </c>
      <c r="DH38" s="291" t="str">
        <f t="shared" si="60"/>
        <v>13-3</v>
      </c>
      <c r="DI38" s="291" t="str">
        <f t="shared" si="61"/>
        <v/>
      </c>
      <c r="DJ38" s="291" t="str">
        <f t="shared" si="62"/>
        <v/>
      </c>
      <c r="DK38" s="291" t="str">
        <f t="shared" si="63"/>
        <v>13-8</v>
      </c>
      <c r="DL38" s="291" t="str">
        <f t="shared" si="64"/>
        <v/>
      </c>
      <c r="DM38" s="291" t="str">
        <f t="shared" si="65"/>
        <v/>
      </c>
      <c r="DN38" s="291" t="str">
        <f t="shared" si="66"/>
        <v/>
      </c>
      <c r="DO38" s="291" t="str">
        <f t="shared" si="67"/>
        <v>14-2</v>
      </c>
      <c r="DP38" s="291" t="str">
        <f t="shared" si="68"/>
        <v/>
      </c>
      <c r="DQ38" s="291" t="str">
        <f t="shared" si="69"/>
        <v/>
      </c>
      <c r="DR38" s="291" t="str">
        <f t="shared" si="70"/>
        <v/>
      </c>
      <c r="DS38" s="291" t="str">
        <f t="shared" si="71"/>
        <v/>
      </c>
      <c r="DT38" s="291" t="str">
        <f t="shared" si="72"/>
        <v/>
      </c>
      <c r="DU38" s="291" t="str">
        <f t="shared" si="73"/>
        <v/>
      </c>
      <c r="DV38" s="291" t="str">
        <f t="shared" si="74"/>
        <v/>
      </c>
      <c r="DW38" s="291" t="str">
        <f t="shared" si="75"/>
        <v/>
      </c>
      <c r="DX38" s="291" t="str">
        <f t="shared" si="76"/>
        <v/>
      </c>
      <c r="DY38" s="291" t="str">
        <f t="shared" si="77"/>
        <v/>
      </c>
      <c r="DZ38" s="291" t="str">
        <f t="shared" si="78"/>
        <v/>
      </c>
      <c r="EA38" s="291" t="str">
        <f t="shared" si="79"/>
        <v/>
      </c>
      <c r="EB38" s="291" t="str">
        <f t="shared" si="80"/>
        <v/>
      </c>
      <c r="EC38" s="291" t="str">
        <f t="shared" si="81"/>
        <v/>
      </c>
      <c r="ED38" s="291" t="str">
        <f t="shared" si="82"/>
        <v/>
      </c>
      <c r="EE38" s="291" t="str">
        <f t="shared" si="83"/>
        <v/>
      </c>
      <c r="EF38" s="291" t="str">
        <f t="shared" si="84"/>
        <v/>
      </c>
      <c r="EG38" s="291" t="str">
        <f t="shared" si="85"/>
        <v/>
      </c>
      <c r="EH38" s="291" t="str">
        <f t="shared" si="86"/>
        <v/>
      </c>
      <c r="EI38" s="291" t="str">
        <f t="shared" si="87"/>
        <v/>
      </c>
      <c r="EJ38" s="291" t="str">
        <f t="shared" si="88"/>
        <v/>
      </c>
      <c r="EK38" s="291" t="str">
        <f t="shared" si="89"/>
        <v/>
      </c>
      <c r="EL38" s="291" t="str">
        <f t="shared" si="90"/>
        <v/>
      </c>
      <c r="EM38" s="291" t="str">
        <f t="shared" si="91"/>
        <v/>
      </c>
      <c r="EN38" s="291" t="str">
        <f t="shared" si="92"/>
        <v/>
      </c>
      <c r="EO38" s="291" t="str">
        <f t="shared" si="93"/>
        <v/>
      </c>
      <c r="EP38" s="291" t="str">
        <f t="shared" si="94"/>
        <v/>
      </c>
      <c r="EQ38" s="291" t="str">
        <f t="shared" si="95"/>
        <v/>
      </c>
      <c r="ER38" s="291" t="str">
        <f t="shared" si="96"/>
        <v/>
      </c>
      <c r="ES38" s="291" t="str">
        <f t="shared" si="97"/>
        <v/>
      </c>
      <c r="ET38" s="291" t="str">
        <f t="shared" si="98"/>
        <v/>
      </c>
      <c r="EU38" s="291" t="str">
        <f t="shared" si="99"/>
        <v/>
      </c>
      <c r="EV38" s="291" t="str">
        <f t="shared" si="100"/>
        <v/>
      </c>
      <c r="EW38" s="291" t="str">
        <f t="shared" si="101"/>
        <v/>
      </c>
      <c r="EX38" s="291" t="str">
        <f t="shared" si="102"/>
        <v/>
      </c>
      <c r="EY38" s="291" t="str">
        <f t="shared" si="103"/>
        <v/>
      </c>
      <c r="EZ38" s="291" t="str">
        <f t="shared" si="104"/>
        <v/>
      </c>
      <c r="FA38" s="291" t="str">
        <f t="shared" si="105"/>
        <v/>
      </c>
      <c r="FB38" s="291" t="str">
        <f t="shared" si="106"/>
        <v/>
      </c>
      <c r="FC38" s="291" t="str">
        <f t="shared" si="107"/>
        <v/>
      </c>
      <c r="FD38" s="291" t="str">
        <f t="shared" si="108"/>
        <v/>
      </c>
      <c r="FE38" s="291" t="str">
        <f t="shared" si="109"/>
        <v/>
      </c>
      <c r="FF38" s="291" t="str">
        <f t="shared" si="110"/>
        <v/>
      </c>
      <c r="FG38" s="291" t="str">
        <f t="shared" si="111"/>
        <v/>
      </c>
      <c r="FH38" s="291" t="str">
        <f t="shared" si="112"/>
        <v/>
      </c>
      <c r="FI38" s="291" t="str">
        <f t="shared" si="113"/>
        <v/>
      </c>
      <c r="FJ38" s="291" t="str">
        <f t="shared" ca="1" si="114"/>
        <v/>
      </c>
      <c r="FK38" s="291" t="str">
        <f t="shared" ca="1" si="115"/>
        <v/>
      </c>
      <c r="FL38" s="291" t="str">
        <f t="shared" si="116"/>
        <v/>
      </c>
      <c r="FM38" s="291" t="str">
        <f t="shared" si="117"/>
        <v/>
      </c>
      <c r="FN38" s="291" t="str">
        <f t="shared" si="118"/>
        <v/>
      </c>
      <c r="FO38" s="291" t="str">
        <f t="shared" si="119"/>
        <v/>
      </c>
      <c r="FP38" s="291" t="str">
        <f t="shared" si="120"/>
        <v/>
      </c>
      <c r="FQ38" s="291" t="str">
        <f t="shared" si="121"/>
        <v/>
      </c>
      <c r="FR38" s="291" t="str">
        <f t="shared" si="122"/>
        <v/>
      </c>
      <c r="FS38" s="291" t="str">
        <f t="shared" si="123"/>
        <v/>
      </c>
      <c r="FT38" s="291" t="str">
        <f t="shared" si="124"/>
        <v/>
      </c>
      <c r="FU38" s="291" t="str">
        <f t="shared" si="125"/>
        <v/>
      </c>
      <c r="FV38" s="291" t="str">
        <f t="shared" si="126"/>
        <v/>
      </c>
      <c r="FW38" s="291" t="str">
        <f t="shared" si="127"/>
        <v/>
      </c>
      <c r="FX38" s="291" t="str">
        <f t="shared" si="128"/>
        <v/>
      </c>
      <c r="FY38" s="291" t="str">
        <f t="shared" ca="1" si="129"/>
        <v/>
      </c>
      <c r="FZ38" s="291" t="str">
        <f ca="1">IF(AND(I38="",X38="",AC38=""),"",
IF(COUNTIF(エラー22シート!$G$4:$G$53, OFFSET(J38,IF(I38="",0,-I38+1),0)*100+OFFSET(Y38,IF(I38="",0,-I38+1),0)*10+AC38)&gt;0,"22-4",""))</f>
        <v/>
      </c>
      <c r="GA38" s="291" t="str">
        <f t="shared" ca="1" si="130"/>
        <v/>
      </c>
      <c r="GB38" s="291" t="str">
        <f t="shared" ca="1" si="131"/>
        <v/>
      </c>
      <c r="GC38" s="291" t="str">
        <f t="shared" ca="1" si="132"/>
        <v/>
      </c>
      <c r="GD38" s="291" t="str">
        <f t="shared" ca="1" si="133"/>
        <v/>
      </c>
      <c r="GE38" s="291" t="str">
        <f t="shared" ca="1" si="134"/>
        <v/>
      </c>
      <c r="GF38" s="291" t="str">
        <f t="shared" ca="1" si="135"/>
        <v/>
      </c>
      <c r="GG38" s="291" t="str">
        <f t="shared" ca="1" si="136"/>
        <v/>
      </c>
      <c r="GH38" s="291" t="str">
        <f t="shared" ca="1" si="137"/>
        <v/>
      </c>
      <c r="GI38" s="291" t="str">
        <f t="shared" ca="1" si="138"/>
        <v/>
      </c>
      <c r="GJ38" s="291" t="str">
        <f t="shared" ca="1" si="139"/>
        <v/>
      </c>
      <c r="GK38" s="291" t="str">
        <f t="shared" ca="1" si="140"/>
        <v/>
      </c>
      <c r="GL38" s="291" t="str">
        <f t="shared" si="141"/>
        <v/>
      </c>
      <c r="GM38" s="291" t="str">
        <f t="shared" ca="1" si="142"/>
        <v/>
      </c>
      <c r="GN38" s="291" t="str">
        <f t="shared" ca="1" si="143"/>
        <v/>
      </c>
      <c r="GO38" s="291" t="str">
        <f t="shared" ca="1" si="144"/>
        <v/>
      </c>
      <c r="GP38" s="291" t="str">
        <f t="shared" ca="1" si="145"/>
        <v/>
      </c>
      <c r="GQ38" s="291" t="str">
        <f t="shared" ca="1" si="146"/>
        <v/>
      </c>
      <c r="GR38" s="291" t="str">
        <f t="shared" ca="1" si="147"/>
        <v/>
      </c>
      <c r="GS38" s="291" t="str">
        <f t="shared" ca="1" si="148"/>
        <v/>
      </c>
      <c r="GT38" s="291" t="str">
        <f t="shared" ca="1" si="149"/>
        <v/>
      </c>
      <c r="GU38" s="291" t="str">
        <f t="shared" ca="1" si="150"/>
        <v/>
      </c>
      <c r="GV38" s="291" t="str">
        <f t="shared" ca="1" si="151"/>
        <v/>
      </c>
      <c r="GW38" s="291" t="str">
        <f t="shared" ca="1" si="152"/>
        <v/>
      </c>
      <c r="GX38" s="291" t="str">
        <f t="shared" ca="1" si="153"/>
        <v/>
      </c>
      <c r="GY38" s="291" t="str">
        <f t="shared" ca="1" si="154"/>
        <v/>
      </c>
      <c r="GZ38" s="291" t="str">
        <f t="shared" ca="1" si="155"/>
        <v/>
      </c>
      <c r="HA38" s="291" t="str">
        <f t="shared" si="156"/>
        <v/>
      </c>
      <c r="HB38" s="291" t="str">
        <f t="shared" si="157"/>
        <v/>
      </c>
      <c r="HC38" s="291" t="str">
        <f t="shared" si="158"/>
        <v/>
      </c>
      <c r="HD38" s="291" t="str">
        <f t="shared" si="159"/>
        <v/>
      </c>
      <c r="HE38" s="291" t="str">
        <f t="shared" si="160"/>
        <v/>
      </c>
      <c r="HF38" s="291" t="str">
        <f t="shared" si="161"/>
        <v/>
      </c>
      <c r="HG38" s="291" t="str">
        <f t="shared" si="162"/>
        <v/>
      </c>
      <c r="HH38" s="291" t="str">
        <f t="shared" si="163"/>
        <v/>
      </c>
      <c r="HI38" s="291" t="str">
        <f t="shared" si="164"/>
        <v/>
      </c>
      <c r="HJ38" s="291" t="str">
        <f t="shared" si="165"/>
        <v/>
      </c>
      <c r="HK38" s="291" t="str">
        <f t="shared" si="166"/>
        <v/>
      </c>
      <c r="HL38" s="291" t="str">
        <f t="shared" si="167"/>
        <v/>
      </c>
      <c r="HM38" s="291" t="str">
        <f t="shared" si="168"/>
        <v>41-1</v>
      </c>
      <c r="HN38" s="291" t="str">
        <f t="shared" si="169"/>
        <v>35-1</v>
      </c>
    </row>
    <row r="39" spans="1:222">
      <c r="A39" s="332">
        <v>35</v>
      </c>
      <c r="B39" s="332">
        <f>COUNTIF('中間シート (2)'!M:M,行政集計シート※記入不要です!A39)</f>
        <v>0</v>
      </c>
      <c r="C39" s="188" t="str">
        <f t="shared" si="177"/>
        <v/>
      </c>
      <c r="D39" s="188" t="str">
        <f t="shared" si="178"/>
        <v/>
      </c>
      <c r="E39" s="188"/>
      <c r="F39" s="188" t="str">
        <f t="shared" si="179"/>
        <v/>
      </c>
      <c r="G39" s="189"/>
      <c r="H39" s="186" t="str">
        <f>IFERROR(VLOOKUP($A39,'中間シート (2)'!$M$6:$AR$65,H$1,FALSE),"")</f>
        <v/>
      </c>
      <c r="I39" s="186" t="str">
        <f>IFERROR(VLOOKUP($A39,'中間シート (2)'!$M$6:$AR$65,I$1,FALSE),"")</f>
        <v/>
      </c>
      <c r="J39" s="186" t="str">
        <f>IFERROR(VLOOKUP($A39,'中間シート (2)'!$M$6:$AR$65,J$1,FALSE),"")</f>
        <v/>
      </c>
      <c r="K39" s="186" t="str">
        <f>IFERROR(VLOOKUP($A39,'中間シート (2)'!$M$6:$AR$65,K$1,FALSE),"")</f>
        <v/>
      </c>
      <c r="L39" s="186" t="str">
        <f>IFERROR(VLOOKUP($A39,'中間シート (2)'!$M$6:$AR$65,L$1,FALSE),"")</f>
        <v/>
      </c>
      <c r="M39" s="186" t="str">
        <f>IFERROR(VLOOKUP($A39,'中間シート (2)'!$M$6:$AR$65,M$1,FALSE),"")</f>
        <v/>
      </c>
      <c r="N39" s="186" t="str">
        <f>IFERROR(VLOOKUP($A39,'中間シート (2)'!$M$6:$AR$65,N$1,FALSE),"")</f>
        <v/>
      </c>
      <c r="O39" s="186" t="str">
        <f>IFERROR(VLOOKUP($A39,'中間シート (2)'!$M$6:$AR$65,O$1,FALSE),"")</f>
        <v/>
      </c>
      <c r="P39" s="186" t="str">
        <f>IFERROR(VLOOKUP($A39,'中間シート (2)'!$M$6:$AR$65,P$1,FALSE),"")</f>
        <v/>
      </c>
      <c r="Q39" s="186" t="str">
        <f>IFERROR(VLOOKUP($A39,'中間シート (2)'!$M$6:$AR$65,Q$1,FALSE),"")</f>
        <v/>
      </c>
      <c r="R39" s="186" t="str">
        <f>IFERROR(VLOOKUP($A39,'中間シート (2)'!$M$6:$AR$65,R$1,FALSE),"")</f>
        <v/>
      </c>
      <c r="S39" s="186" t="str">
        <f>IFERROR(VLOOKUP($A39,'中間シート (2)'!$M$6:$AR$65,S$1,FALSE),"")</f>
        <v/>
      </c>
      <c r="T39" s="186" t="str">
        <f>IFERROR(VLOOKUP($A39,'中間シート (2)'!$M$6:$AR$65,T$1,FALSE),"")</f>
        <v/>
      </c>
      <c r="U39" s="186" t="str">
        <f>IFERROR(VLOOKUP($A39,'中間シート (2)'!$M$6:$AR$65,U$1,FALSE),"")</f>
        <v/>
      </c>
      <c r="V39" s="186" t="str">
        <f>IFERROR(VLOOKUP($A39,'中間シート (2)'!$M$6:$AR$65,V$1,FALSE),"")</f>
        <v/>
      </c>
      <c r="W39" s="186"/>
      <c r="X39" s="186" t="str">
        <f>IFERROR(VLOOKUP($A39,'中間シート (2)'!$M$6:$AR$65,X$1,FALSE),"")</f>
        <v/>
      </c>
      <c r="Y39" s="186" t="str">
        <f>IFERROR(VLOOKUP($A39,'中間シート (2)'!$M$6:$AR$65,Y$1,FALSE),"")</f>
        <v/>
      </c>
      <c r="Z39" s="186" t="str">
        <f>IFERROR(VLOOKUP($A39,'中間シート (2)'!$M$6:$AR$65,Z$1,FALSE),"")</f>
        <v/>
      </c>
      <c r="AA39" s="186" t="str">
        <f>IFERROR(VLOOKUP($A39,'中間シート (2)'!$M$6:$AR$65,AA$1,FALSE),"")</f>
        <v/>
      </c>
      <c r="AB39" s="186" t="str">
        <f>IFERROR(VLOOKUP($A39,'中間シート (2)'!$M$6:$AR$65,AB$1,FALSE),"")</f>
        <v/>
      </c>
      <c r="AC39" s="186" t="str">
        <f>IFERROR(VLOOKUP($A39,'中間シート (2)'!$M$6:$AR$65,AC$1,FALSE),"")</f>
        <v/>
      </c>
      <c r="AD39" s="186" t="str">
        <f>IFERROR(VLOOKUP($A39,'中間シート (2)'!$M$6:$AR$65,AD$1,FALSE),"")</f>
        <v/>
      </c>
      <c r="AE39" s="186" t="str">
        <f>IFERROR(VLOOKUP($A39,'中間シート (2)'!$M$6:$AR$65,AE$1,FALSE),"")</f>
        <v/>
      </c>
      <c r="AF39" s="186"/>
      <c r="AG39" s="186"/>
      <c r="AH39" s="186"/>
      <c r="AI39" s="194" t="str">
        <f>IFERROR(VLOOKUP($A39,'中間シート (2)'!$M$6:$BC$67,AI$1,FALSE),"")</f>
        <v/>
      </c>
      <c r="AJ39" s="194" t="str">
        <f>IFERROR(VLOOKUP($A39,'中間シート (2)'!$M$6:$BC$67,AJ$1,FALSE),"")</f>
        <v/>
      </c>
      <c r="AK39" s="194" t="str">
        <f>IFERROR(VLOOKUP($A39,'中間シート (2)'!$M$6:$BC$67,AK$1,FALSE),"")</f>
        <v/>
      </c>
      <c r="AL39" s="194" t="str">
        <f>IFERROR(VLOOKUP($A39,'中間シート (2)'!$M$6:$BC$67,AL$1,FALSE),"")</f>
        <v/>
      </c>
      <c r="AM39" s="194" t="str">
        <f>IFERROR(VLOOKUP($A39,'中間シート (2)'!$M$6:$BC$67,AM$1,FALSE),"")</f>
        <v/>
      </c>
      <c r="AN39" s="194" t="str">
        <f>IFERROR(VLOOKUP($A39,'中間シート (2)'!$M$6:$BC$67,AN$1,FALSE),"")</f>
        <v/>
      </c>
      <c r="AO39" s="194" t="str">
        <f>IFERROR(VLOOKUP($A39,'中間シート (2)'!$M$6:$BC$67,AO$1,FALSE),"")</f>
        <v/>
      </c>
      <c r="AP39" s="194" t="str">
        <f>IFERROR(VLOOKUP($A39,'中間シート (2)'!$M$6:$BC$67,AP$1,FALSE),"")</f>
        <v/>
      </c>
      <c r="AS39" s="187"/>
      <c r="AT39" s="187"/>
      <c r="AU39" s="187"/>
      <c r="AV39" s="290">
        <f t="shared" si="170"/>
        <v>1</v>
      </c>
      <c r="AW39" s="290">
        <f t="shared" si="171"/>
        <v>1</v>
      </c>
      <c r="AX39" s="290">
        <f t="shared" si="172"/>
        <v>1</v>
      </c>
      <c r="AY39" s="290">
        <f t="shared" si="173"/>
        <v>35</v>
      </c>
      <c r="AZ39" s="290">
        <f t="shared" si="174"/>
        <v>35</v>
      </c>
      <c r="BA39" s="290">
        <f t="shared" si="175"/>
        <v>351</v>
      </c>
      <c r="BB39" s="290">
        <f t="shared" si="8"/>
        <v>0</v>
      </c>
      <c r="BC39" s="290">
        <f t="shared" si="9"/>
        <v>0</v>
      </c>
      <c r="BD39" s="290">
        <f t="shared" si="176"/>
        <v>0</v>
      </c>
      <c r="BE39" s="290"/>
      <c r="BF39" s="290">
        <v>35</v>
      </c>
      <c r="BG39" s="290">
        <f t="shared" si="180"/>
        <v>0</v>
      </c>
      <c r="BH39" s="290">
        <f t="shared" si="12"/>
        <v>0</v>
      </c>
      <c r="BI39" s="290"/>
      <c r="BJ39" s="291" t="str">
        <f t="shared" si="13"/>
        <v>2-1</v>
      </c>
      <c r="BK39" s="291" t="str">
        <f t="shared" si="14"/>
        <v/>
      </c>
      <c r="BL39" s="291" t="str">
        <f t="shared" si="15"/>
        <v/>
      </c>
      <c r="BM39" s="291" t="str">
        <f t="shared" si="16"/>
        <v/>
      </c>
      <c r="BN39" s="291" t="str">
        <f t="shared" ca="1" si="17"/>
        <v/>
      </c>
      <c r="BO39" s="291" t="str">
        <f t="shared" ca="1" si="18"/>
        <v/>
      </c>
      <c r="BP39" s="291" t="str">
        <f t="shared" si="19"/>
        <v/>
      </c>
      <c r="BQ39" s="291" t="str">
        <f t="shared" ca="1" si="20"/>
        <v/>
      </c>
      <c r="BR39" s="291" t="str">
        <f t="shared" si="21"/>
        <v/>
      </c>
      <c r="BS39" s="291" t="str">
        <f t="shared" si="22"/>
        <v/>
      </c>
      <c r="BT39" s="291" t="str">
        <f t="shared" si="23"/>
        <v/>
      </c>
      <c r="BU39" s="291" t="str">
        <f t="shared" si="24"/>
        <v/>
      </c>
      <c r="BV39" s="291" t="str">
        <f t="shared" ca="1" si="25"/>
        <v/>
      </c>
      <c r="BW39" s="291" t="str">
        <f t="shared" si="26"/>
        <v/>
      </c>
      <c r="BX39" s="291" t="str">
        <f t="shared" ca="1" si="27"/>
        <v/>
      </c>
      <c r="BY39" s="291" t="str">
        <f t="shared" si="28"/>
        <v/>
      </c>
      <c r="BZ39" s="291" t="str">
        <f t="shared" si="29"/>
        <v/>
      </c>
      <c r="CA39" s="291" t="str">
        <f t="shared" si="30"/>
        <v>5-4</v>
      </c>
      <c r="CB39" s="291" t="str">
        <f t="shared" si="31"/>
        <v/>
      </c>
      <c r="CC39" s="291" t="str">
        <f t="shared" si="32"/>
        <v/>
      </c>
      <c r="CD39" s="291" t="str">
        <f t="shared" si="33"/>
        <v/>
      </c>
      <c r="CE39" s="291" t="str">
        <f t="shared" si="34"/>
        <v/>
      </c>
      <c r="CF39" s="291" t="str">
        <f t="shared" si="35"/>
        <v/>
      </c>
      <c r="CG39" s="291" t="str">
        <f t="shared" si="36"/>
        <v>7-3</v>
      </c>
      <c r="CH39" s="291" t="str">
        <f t="shared" si="37"/>
        <v/>
      </c>
      <c r="CI39" s="291" t="str">
        <f t="shared" si="38"/>
        <v/>
      </c>
      <c r="CJ39" s="291" t="str">
        <f t="shared" si="39"/>
        <v>8-3</v>
      </c>
      <c r="CK39" s="291" t="str">
        <f t="shared" si="40"/>
        <v>8-4</v>
      </c>
      <c r="CL39" s="291" t="str">
        <f t="shared" si="41"/>
        <v/>
      </c>
      <c r="CM39" s="291" t="str">
        <f t="shared" si="42"/>
        <v>9-1-3</v>
      </c>
      <c r="CN39" s="291" t="str">
        <f>IF(AND(I39&gt;=2, I39&lt;=4, N39=""), "",
IF(AND(N39&lt;&gt;"",IFERROR(MATCH(VALUE(N39),'主要用途（大分類）'!$A$5:$A$38,0),0)=0),"9-1-4",""))</f>
        <v/>
      </c>
      <c r="CO39" s="291" t="str">
        <f t="shared" si="43"/>
        <v/>
      </c>
      <c r="CP39" s="291" t="str">
        <f t="shared" si="44"/>
        <v>9-2-2</v>
      </c>
      <c r="CQ39" s="291" t="str">
        <f>IF(AND(I39&gt;=2, I39&lt;=4, O39=""), "",
IF(OR(AND(O39&lt;&gt;"",IFERROR(MATCH(VALUE(O39),建築物の用途区分!$C$5:$C$76,0),0)=0),AND(AI39&lt;&gt;"",IFERROR(MATCH(VALUE(AI39),建築物の用途区分!$C$5:$C$76,0),0)=0),AND(AK39&lt;&gt;"",IFERROR(MATCH(VALUE(AK39),建築物の用途区分!$C$5:$C$76,0),0)=0),AND(AM39&lt;&gt;"",IFERROR(MATCH(VALUE(AM39),建築物の用途区分!$C$5:$C$76,0),0)=0)),"9-2-3",""))</f>
        <v/>
      </c>
      <c r="CR39" s="291" t="str">
        <f>IF(AND(I39&gt;=2, I39&lt;=4, O39=""), "",IF(M39=1,IF(VLOOKUP(VALUE(O39),'用途の分類（用途区分）対応表'!$B$7:$S$78,IF(VALUE(N39)=1,2,IF(VALUE(N39)=2,3,IF(AND(N39&gt;=10,N39&lt;=24),N39-6,N39-26))),FALSE)="×","9-2-4",""),""))</f>
        <v/>
      </c>
      <c r="CS39" s="291" t="str">
        <f t="shared" si="45"/>
        <v/>
      </c>
      <c r="CT39" s="291" t="str">
        <f t="shared" si="46"/>
        <v/>
      </c>
      <c r="CU39" s="291" t="str">
        <f t="shared" si="47"/>
        <v/>
      </c>
      <c r="CV39" s="291" t="str">
        <f t="shared" si="48"/>
        <v/>
      </c>
      <c r="CW39" s="291" t="str">
        <f t="shared" si="49"/>
        <v/>
      </c>
      <c r="CX39" s="291" t="str">
        <f t="shared" si="50"/>
        <v/>
      </c>
      <c r="CY39" s="291" t="str">
        <f t="shared" si="51"/>
        <v/>
      </c>
      <c r="CZ39" s="291" t="str">
        <f t="shared" si="52"/>
        <v>11-3</v>
      </c>
      <c r="DA39" s="291" t="str">
        <f t="shared" si="53"/>
        <v/>
      </c>
      <c r="DB39" s="291" t="str">
        <f t="shared" si="54"/>
        <v/>
      </c>
      <c r="DC39" s="291" t="str">
        <f t="shared" si="55"/>
        <v/>
      </c>
      <c r="DD39" s="291" t="str">
        <f t="shared" si="56"/>
        <v>12-3</v>
      </c>
      <c r="DE39" s="291" t="str">
        <f t="shared" si="57"/>
        <v/>
      </c>
      <c r="DF39" s="291" t="str">
        <f t="shared" si="58"/>
        <v/>
      </c>
      <c r="DG39" s="291" t="str">
        <f t="shared" si="59"/>
        <v/>
      </c>
      <c r="DH39" s="291" t="str">
        <f t="shared" si="60"/>
        <v>13-3</v>
      </c>
      <c r="DI39" s="291" t="str">
        <f t="shared" si="61"/>
        <v/>
      </c>
      <c r="DJ39" s="291" t="str">
        <f t="shared" si="62"/>
        <v/>
      </c>
      <c r="DK39" s="291" t="str">
        <f t="shared" si="63"/>
        <v>13-8</v>
      </c>
      <c r="DL39" s="291" t="str">
        <f t="shared" si="64"/>
        <v/>
      </c>
      <c r="DM39" s="291" t="str">
        <f t="shared" si="65"/>
        <v/>
      </c>
      <c r="DN39" s="291" t="str">
        <f t="shared" si="66"/>
        <v/>
      </c>
      <c r="DO39" s="291" t="str">
        <f t="shared" si="67"/>
        <v>14-2</v>
      </c>
      <c r="DP39" s="291" t="str">
        <f t="shared" si="68"/>
        <v/>
      </c>
      <c r="DQ39" s="291" t="str">
        <f t="shared" si="69"/>
        <v/>
      </c>
      <c r="DR39" s="291" t="str">
        <f t="shared" si="70"/>
        <v/>
      </c>
      <c r="DS39" s="291" t="str">
        <f t="shared" si="71"/>
        <v/>
      </c>
      <c r="DT39" s="291" t="str">
        <f t="shared" si="72"/>
        <v/>
      </c>
      <c r="DU39" s="291" t="str">
        <f t="shared" si="73"/>
        <v/>
      </c>
      <c r="DV39" s="291" t="str">
        <f t="shared" si="74"/>
        <v/>
      </c>
      <c r="DW39" s="291" t="str">
        <f t="shared" si="75"/>
        <v/>
      </c>
      <c r="DX39" s="291" t="str">
        <f t="shared" si="76"/>
        <v/>
      </c>
      <c r="DY39" s="291" t="str">
        <f t="shared" si="77"/>
        <v/>
      </c>
      <c r="DZ39" s="291" t="str">
        <f t="shared" si="78"/>
        <v/>
      </c>
      <c r="EA39" s="291" t="str">
        <f t="shared" si="79"/>
        <v/>
      </c>
      <c r="EB39" s="291" t="str">
        <f t="shared" si="80"/>
        <v/>
      </c>
      <c r="EC39" s="291" t="str">
        <f t="shared" si="81"/>
        <v/>
      </c>
      <c r="ED39" s="291" t="str">
        <f t="shared" si="82"/>
        <v/>
      </c>
      <c r="EE39" s="291" t="str">
        <f t="shared" si="83"/>
        <v/>
      </c>
      <c r="EF39" s="291" t="str">
        <f t="shared" si="84"/>
        <v/>
      </c>
      <c r="EG39" s="291" t="str">
        <f t="shared" si="85"/>
        <v/>
      </c>
      <c r="EH39" s="291" t="str">
        <f t="shared" si="86"/>
        <v/>
      </c>
      <c r="EI39" s="291" t="str">
        <f t="shared" si="87"/>
        <v/>
      </c>
      <c r="EJ39" s="291" t="str">
        <f t="shared" si="88"/>
        <v/>
      </c>
      <c r="EK39" s="291" t="str">
        <f t="shared" si="89"/>
        <v/>
      </c>
      <c r="EL39" s="291" t="str">
        <f t="shared" si="90"/>
        <v/>
      </c>
      <c r="EM39" s="291" t="str">
        <f t="shared" si="91"/>
        <v/>
      </c>
      <c r="EN39" s="291" t="str">
        <f t="shared" si="92"/>
        <v/>
      </c>
      <c r="EO39" s="291" t="str">
        <f t="shared" si="93"/>
        <v/>
      </c>
      <c r="EP39" s="291" t="str">
        <f t="shared" si="94"/>
        <v/>
      </c>
      <c r="EQ39" s="291" t="str">
        <f t="shared" si="95"/>
        <v/>
      </c>
      <c r="ER39" s="291" t="str">
        <f t="shared" si="96"/>
        <v/>
      </c>
      <c r="ES39" s="291" t="str">
        <f t="shared" si="97"/>
        <v/>
      </c>
      <c r="ET39" s="291" t="str">
        <f t="shared" si="98"/>
        <v/>
      </c>
      <c r="EU39" s="291" t="str">
        <f t="shared" si="99"/>
        <v/>
      </c>
      <c r="EV39" s="291" t="str">
        <f t="shared" si="100"/>
        <v/>
      </c>
      <c r="EW39" s="291" t="str">
        <f t="shared" si="101"/>
        <v/>
      </c>
      <c r="EX39" s="291" t="str">
        <f t="shared" si="102"/>
        <v/>
      </c>
      <c r="EY39" s="291" t="str">
        <f t="shared" si="103"/>
        <v/>
      </c>
      <c r="EZ39" s="291" t="str">
        <f t="shared" si="104"/>
        <v/>
      </c>
      <c r="FA39" s="291" t="str">
        <f t="shared" si="105"/>
        <v/>
      </c>
      <c r="FB39" s="291" t="str">
        <f t="shared" si="106"/>
        <v/>
      </c>
      <c r="FC39" s="291" t="str">
        <f t="shared" si="107"/>
        <v/>
      </c>
      <c r="FD39" s="291" t="str">
        <f t="shared" si="108"/>
        <v/>
      </c>
      <c r="FE39" s="291" t="str">
        <f t="shared" si="109"/>
        <v/>
      </c>
      <c r="FF39" s="291" t="str">
        <f t="shared" si="110"/>
        <v/>
      </c>
      <c r="FG39" s="291" t="str">
        <f t="shared" si="111"/>
        <v/>
      </c>
      <c r="FH39" s="291" t="str">
        <f t="shared" si="112"/>
        <v/>
      </c>
      <c r="FI39" s="291" t="str">
        <f t="shared" si="113"/>
        <v/>
      </c>
      <c r="FJ39" s="291" t="str">
        <f t="shared" ca="1" si="114"/>
        <v/>
      </c>
      <c r="FK39" s="291" t="str">
        <f t="shared" ca="1" si="115"/>
        <v/>
      </c>
      <c r="FL39" s="291" t="str">
        <f t="shared" si="116"/>
        <v/>
      </c>
      <c r="FM39" s="291" t="str">
        <f t="shared" si="117"/>
        <v/>
      </c>
      <c r="FN39" s="291" t="str">
        <f t="shared" si="118"/>
        <v/>
      </c>
      <c r="FO39" s="291" t="str">
        <f t="shared" si="119"/>
        <v/>
      </c>
      <c r="FP39" s="291" t="str">
        <f t="shared" si="120"/>
        <v/>
      </c>
      <c r="FQ39" s="291" t="str">
        <f t="shared" si="121"/>
        <v/>
      </c>
      <c r="FR39" s="291" t="str">
        <f t="shared" si="122"/>
        <v/>
      </c>
      <c r="FS39" s="291" t="str">
        <f t="shared" si="123"/>
        <v/>
      </c>
      <c r="FT39" s="291" t="str">
        <f t="shared" si="124"/>
        <v/>
      </c>
      <c r="FU39" s="291" t="str">
        <f t="shared" si="125"/>
        <v/>
      </c>
      <c r="FV39" s="291" t="str">
        <f t="shared" si="126"/>
        <v/>
      </c>
      <c r="FW39" s="291" t="str">
        <f t="shared" si="127"/>
        <v/>
      </c>
      <c r="FX39" s="291" t="str">
        <f t="shared" si="128"/>
        <v/>
      </c>
      <c r="FY39" s="291" t="str">
        <f t="shared" ca="1" si="129"/>
        <v/>
      </c>
      <c r="FZ39" s="291" t="str">
        <f ca="1">IF(AND(I39="",X39="",AC39=""),"",
IF(COUNTIF(エラー22シート!$G$4:$G$53, OFFSET(J39,IF(I39="",0,-I39+1),0)*100+OFFSET(Y39,IF(I39="",0,-I39+1),0)*10+AC39)&gt;0,"22-4",""))</f>
        <v/>
      </c>
      <c r="GA39" s="291" t="str">
        <f t="shared" ca="1" si="130"/>
        <v/>
      </c>
      <c r="GB39" s="291" t="str">
        <f t="shared" ca="1" si="131"/>
        <v/>
      </c>
      <c r="GC39" s="291" t="str">
        <f t="shared" ca="1" si="132"/>
        <v/>
      </c>
      <c r="GD39" s="291" t="str">
        <f t="shared" ca="1" si="133"/>
        <v/>
      </c>
      <c r="GE39" s="291" t="str">
        <f t="shared" ca="1" si="134"/>
        <v/>
      </c>
      <c r="GF39" s="291" t="str">
        <f t="shared" ca="1" si="135"/>
        <v/>
      </c>
      <c r="GG39" s="291" t="str">
        <f t="shared" ca="1" si="136"/>
        <v/>
      </c>
      <c r="GH39" s="291" t="str">
        <f t="shared" ca="1" si="137"/>
        <v/>
      </c>
      <c r="GI39" s="291" t="str">
        <f t="shared" ca="1" si="138"/>
        <v/>
      </c>
      <c r="GJ39" s="291" t="str">
        <f t="shared" ca="1" si="139"/>
        <v/>
      </c>
      <c r="GK39" s="291" t="str">
        <f t="shared" ca="1" si="140"/>
        <v/>
      </c>
      <c r="GL39" s="291" t="str">
        <f t="shared" si="141"/>
        <v/>
      </c>
      <c r="GM39" s="291" t="str">
        <f t="shared" ca="1" si="142"/>
        <v/>
      </c>
      <c r="GN39" s="291" t="str">
        <f t="shared" ca="1" si="143"/>
        <v/>
      </c>
      <c r="GO39" s="291" t="str">
        <f t="shared" ca="1" si="144"/>
        <v/>
      </c>
      <c r="GP39" s="291" t="str">
        <f t="shared" ca="1" si="145"/>
        <v/>
      </c>
      <c r="GQ39" s="291" t="str">
        <f t="shared" ca="1" si="146"/>
        <v/>
      </c>
      <c r="GR39" s="291" t="str">
        <f t="shared" ca="1" si="147"/>
        <v/>
      </c>
      <c r="GS39" s="291" t="str">
        <f t="shared" ca="1" si="148"/>
        <v/>
      </c>
      <c r="GT39" s="291" t="str">
        <f t="shared" ca="1" si="149"/>
        <v/>
      </c>
      <c r="GU39" s="291" t="str">
        <f t="shared" ca="1" si="150"/>
        <v/>
      </c>
      <c r="GV39" s="291" t="str">
        <f t="shared" ca="1" si="151"/>
        <v/>
      </c>
      <c r="GW39" s="291" t="str">
        <f t="shared" ca="1" si="152"/>
        <v/>
      </c>
      <c r="GX39" s="291" t="str">
        <f t="shared" ca="1" si="153"/>
        <v/>
      </c>
      <c r="GY39" s="291" t="str">
        <f t="shared" ca="1" si="154"/>
        <v/>
      </c>
      <c r="GZ39" s="291" t="str">
        <f t="shared" ca="1" si="155"/>
        <v/>
      </c>
      <c r="HA39" s="291" t="str">
        <f t="shared" si="156"/>
        <v/>
      </c>
      <c r="HB39" s="291" t="str">
        <f t="shared" si="157"/>
        <v/>
      </c>
      <c r="HC39" s="291" t="str">
        <f t="shared" si="158"/>
        <v/>
      </c>
      <c r="HD39" s="291" t="str">
        <f t="shared" si="159"/>
        <v/>
      </c>
      <c r="HE39" s="291" t="str">
        <f t="shared" si="160"/>
        <v/>
      </c>
      <c r="HF39" s="291" t="str">
        <f t="shared" si="161"/>
        <v/>
      </c>
      <c r="HG39" s="291" t="str">
        <f t="shared" si="162"/>
        <v/>
      </c>
      <c r="HH39" s="291" t="str">
        <f t="shared" si="163"/>
        <v/>
      </c>
      <c r="HI39" s="291" t="str">
        <f t="shared" si="164"/>
        <v/>
      </c>
      <c r="HJ39" s="291" t="str">
        <f t="shared" si="165"/>
        <v/>
      </c>
      <c r="HK39" s="291" t="str">
        <f t="shared" si="166"/>
        <v/>
      </c>
      <c r="HL39" s="291" t="str">
        <f t="shared" si="167"/>
        <v/>
      </c>
      <c r="HM39" s="291" t="str">
        <f t="shared" si="168"/>
        <v>41-1</v>
      </c>
      <c r="HN39" s="291" t="str">
        <f t="shared" si="169"/>
        <v>35-1</v>
      </c>
    </row>
    <row r="40" spans="1:222">
      <c r="A40" s="332">
        <v>36</v>
      </c>
      <c r="B40" s="332">
        <f>COUNTIF('中間シート (2)'!M:M,行政集計シート※記入不要です!A40)</f>
        <v>0</v>
      </c>
      <c r="C40" s="188" t="str">
        <f>IF(OR(H40&lt;&gt;"",I40&lt;&gt;""),C39,"")</f>
        <v/>
      </c>
      <c r="D40" s="188" t="str">
        <f>IF(OR(H40&lt;&gt;"",I40&lt;&gt;""),D39,"")</f>
        <v/>
      </c>
      <c r="E40" s="188"/>
      <c r="F40" s="188" t="str">
        <f t="shared" si="179"/>
        <v/>
      </c>
      <c r="G40" s="189"/>
      <c r="H40" s="186" t="str">
        <f>IFERROR(VLOOKUP($A40,'中間シート (2)'!$M$6:$AR$65,H$1,FALSE),"")</f>
        <v/>
      </c>
      <c r="I40" s="186" t="str">
        <f>IFERROR(VLOOKUP($A40,'中間シート (2)'!$M$6:$AR$65,I$1,FALSE),"")</f>
        <v/>
      </c>
      <c r="J40" s="186" t="str">
        <f>IFERROR(VLOOKUP($A40,'中間シート (2)'!$M$6:$AR$65,J$1,FALSE),"")</f>
        <v/>
      </c>
      <c r="K40" s="186" t="str">
        <f>IFERROR(VLOOKUP($A40,'中間シート (2)'!$M$6:$AR$65,K$1,FALSE),"")</f>
        <v/>
      </c>
      <c r="L40" s="186" t="str">
        <f>IFERROR(VLOOKUP($A40,'中間シート (2)'!$M$6:$AR$65,L$1,FALSE),"")</f>
        <v/>
      </c>
      <c r="M40" s="186" t="str">
        <f>IFERROR(VLOOKUP($A40,'中間シート (2)'!$M$6:$AR$65,M$1,FALSE),"")</f>
        <v/>
      </c>
      <c r="N40" s="186" t="str">
        <f>IFERROR(VLOOKUP($A40,'中間シート (2)'!$M$6:$AR$65,N$1,FALSE),"")</f>
        <v/>
      </c>
      <c r="O40" s="186" t="str">
        <f>IFERROR(VLOOKUP($A40,'中間シート (2)'!$M$6:$AR$65,O$1,FALSE),"")</f>
        <v/>
      </c>
      <c r="P40" s="186" t="str">
        <f>IFERROR(VLOOKUP($A40,'中間シート (2)'!$M$6:$AR$65,P$1,FALSE),"")</f>
        <v/>
      </c>
      <c r="Q40" s="186" t="str">
        <f>IFERROR(VLOOKUP($A40,'中間シート (2)'!$M$6:$AR$65,Q$1,FALSE),"")</f>
        <v/>
      </c>
      <c r="R40" s="186" t="str">
        <f>IFERROR(VLOOKUP($A40,'中間シート (2)'!$M$6:$AR$65,R$1,FALSE),"")</f>
        <v/>
      </c>
      <c r="S40" s="186" t="str">
        <f>IFERROR(VLOOKUP($A40,'中間シート (2)'!$M$6:$AR$65,S$1,FALSE),"")</f>
        <v/>
      </c>
      <c r="T40" s="186" t="str">
        <f>IFERROR(VLOOKUP($A40,'中間シート (2)'!$M$6:$AR$65,T$1,FALSE),"")</f>
        <v/>
      </c>
      <c r="U40" s="186" t="str">
        <f>IFERROR(VLOOKUP($A40,'中間シート (2)'!$M$6:$AR$65,U$1,FALSE),"")</f>
        <v/>
      </c>
      <c r="V40" s="186" t="str">
        <f>IFERROR(VLOOKUP($A40,'中間シート (2)'!$M$6:$AR$65,V$1,FALSE),"")</f>
        <v/>
      </c>
      <c r="W40" s="186"/>
      <c r="X40" s="186" t="str">
        <f>IFERROR(VLOOKUP($A40,'中間シート (2)'!$M$6:$AR$65,X$1,FALSE),"")</f>
        <v/>
      </c>
      <c r="Y40" s="186" t="str">
        <f>IFERROR(VLOOKUP($A40,'中間シート (2)'!$M$6:$AR$65,Y$1,FALSE),"")</f>
        <v/>
      </c>
      <c r="Z40" s="186" t="str">
        <f>IFERROR(VLOOKUP($A40,'中間シート (2)'!$M$6:$AR$65,Z$1,FALSE),"")</f>
        <v/>
      </c>
      <c r="AA40" s="186" t="str">
        <f>IFERROR(VLOOKUP($A40,'中間シート (2)'!$M$6:$AR$65,AA$1,FALSE),"")</f>
        <v/>
      </c>
      <c r="AB40" s="186" t="str">
        <f>IFERROR(VLOOKUP($A40,'中間シート (2)'!$M$6:$AR$65,AB$1,FALSE),"")</f>
        <v/>
      </c>
      <c r="AC40" s="186" t="str">
        <f>IFERROR(VLOOKUP($A40,'中間シート (2)'!$M$6:$AR$65,AC$1,FALSE),"")</f>
        <v/>
      </c>
      <c r="AD40" s="186" t="str">
        <f>IFERROR(VLOOKUP($A40,'中間シート (2)'!$M$6:$AR$65,AD$1,FALSE),"")</f>
        <v/>
      </c>
      <c r="AE40" s="186" t="str">
        <f>IFERROR(VLOOKUP($A40,'中間シート (2)'!$M$6:$AR$65,AE$1,FALSE),"")</f>
        <v/>
      </c>
      <c r="AF40" s="186"/>
      <c r="AG40" s="186"/>
      <c r="AH40" s="186"/>
      <c r="AI40" s="194" t="str">
        <f>IFERROR(VLOOKUP($A40,'中間シート (2)'!$M$6:$BC$67,AI$1,FALSE),"")</f>
        <v/>
      </c>
      <c r="AJ40" s="194" t="str">
        <f>IFERROR(VLOOKUP($A40,'中間シート (2)'!$M$6:$BC$67,AJ$1,FALSE),"")</f>
        <v/>
      </c>
      <c r="AK40" s="194" t="str">
        <f>IFERROR(VLOOKUP($A40,'中間シート (2)'!$M$6:$BC$67,AK$1,FALSE),"")</f>
        <v/>
      </c>
      <c r="AL40" s="194" t="str">
        <f>IFERROR(VLOOKUP($A40,'中間シート (2)'!$M$6:$BC$67,AL$1,FALSE),"")</f>
        <v/>
      </c>
      <c r="AM40" s="194" t="str">
        <f>IFERROR(VLOOKUP($A40,'中間シート (2)'!$M$6:$BC$67,AM$1,FALSE),"")</f>
        <v/>
      </c>
      <c r="AN40" s="194" t="str">
        <f>IFERROR(VLOOKUP($A40,'中間シート (2)'!$M$6:$BC$67,AN$1,FALSE),"")</f>
        <v/>
      </c>
      <c r="AO40" s="194" t="str">
        <f>IFERROR(VLOOKUP($A40,'中間シート (2)'!$M$6:$BC$67,AO$1,FALSE),"")</f>
        <v/>
      </c>
      <c r="AP40" s="194" t="str">
        <f>IFERROR(VLOOKUP($A40,'中間シート (2)'!$M$6:$BC$67,AP$1,FALSE),"")</f>
        <v/>
      </c>
      <c r="AS40" s="187"/>
      <c r="AT40" s="187"/>
      <c r="AU40" s="187"/>
      <c r="AV40" s="290">
        <f t="shared" si="170"/>
        <v>1</v>
      </c>
      <c r="AW40" s="290">
        <f t="shared" si="171"/>
        <v>1</v>
      </c>
      <c r="AX40" s="290">
        <f t="shared" si="172"/>
        <v>1</v>
      </c>
      <c r="AY40" s="290">
        <f t="shared" si="173"/>
        <v>36</v>
      </c>
      <c r="AZ40" s="290">
        <f t="shared" si="174"/>
        <v>36</v>
      </c>
      <c r="BA40" s="290">
        <f t="shared" si="175"/>
        <v>361</v>
      </c>
      <c r="BB40" s="290">
        <f t="shared" si="8"/>
        <v>0</v>
      </c>
      <c r="BC40" s="290">
        <f t="shared" si="9"/>
        <v>0</v>
      </c>
      <c r="BD40" s="290">
        <f t="shared" si="176"/>
        <v>0</v>
      </c>
      <c r="BE40" s="290"/>
      <c r="BF40" s="290">
        <v>36</v>
      </c>
      <c r="BG40" s="290">
        <f t="shared" si="180"/>
        <v>0</v>
      </c>
      <c r="BH40" s="290">
        <f t="shared" si="12"/>
        <v>0</v>
      </c>
      <c r="BI40" s="290"/>
      <c r="BJ40" s="291" t="str">
        <f t="shared" si="13"/>
        <v>2-1</v>
      </c>
      <c r="BK40" s="291" t="str">
        <f t="shared" si="14"/>
        <v/>
      </c>
      <c r="BL40" s="291" t="str">
        <f t="shared" si="15"/>
        <v/>
      </c>
      <c r="BM40" s="291" t="str">
        <f t="shared" si="16"/>
        <v/>
      </c>
      <c r="BN40" s="291" t="str">
        <f t="shared" ca="1" si="17"/>
        <v/>
      </c>
      <c r="BO40" s="291" t="str">
        <f t="shared" ca="1" si="18"/>
        <v/>
      </c>
      <c r="BP40" s="291" t="str">
        <f t="shared" si="19"/>
        <v/>
      </c>
      <c r="BQ40" s="291" t="str">
        <f t="shared" ca="1" si="20"/>
        <v/>
      </c>
      <c r="BR40" s="291" t="str">
        <f t="shared" si="21"/>
        <v/>
      </c>
      <c r="BS40" s="291" t="str">
        <f t="shared" si="22"/>
        <v/>
      </c>
      <c r="BT40" s="291" t="str">
        <f t="shared" si="23"/>
        <v/>
      </c>
      <c r="BU40" s="291" t="str">
        <f t="shared" si="24"/>
        <v/>
      </c>
      <c r="BV40" s="291" t="str">
        <f t="shared" ca="1" si="25"/>
        <v/>
      </c>
      <c r="BW40" s="291" t="str">
        <f t="shared" si="26"/>
        <v/>
      </c>
      <c r="BX40" s="291" t="str">
        <f t="shared" ca="1" si="27"/>
        <v/>
      </c>
      <c r="BY40" s="291" t="str">
        <f t="shared" si="28"/>
        <v/>
      </c>
      <c r="BZ40" s="291" t="str">
        <f t="shared" si="29"/>
        <v/>
      </c>
      <c r="CA40" s="291" t="str">
        <f t="shared" si="30"/>
        <v>5-4</v>
      </c>
      <c r="CB40" s="291" t="str">
        <f t="shared" si="31"/>
        <v/>
      </c>
      <c r="CC40" s="291" t="str">
        <f t="shared" si="32"/>
        <v/>
      </c>
      <c r="CD40" s="291" t="str">
        <f t="shared" si="33"/>
        <v/>
      </c>
      <c r="CE40" s="291" t="str">
        <f t="shared" si="34"/>
        <v/>
      </c>
      <c r="CF40" s="291" t="str">
        <f t="shared" si="35"/>
        <v/>
      </c>
      <c r="CG40" s="291" t="str">
        <f t="shared" si="36"/>
        <v>7-3</v>
      </c>
      <c r="CH40" s="291" t="str">
        <f t="shared" si="37"/>
        <v/>
      </c>
      <c r="CI40" s="291" t="str">
        <f t="shared" si="38"/>
        <v/>
      </c>
      <c r="CJ40" s="291" t="str">
        <f t="shared" si="39"/>
        <v>8-3</v>
      </c>
      <c r="CK40" s="291" t="str">
        <f t="shared" si="40"/>
        <v>8-4</v>
      </c>
      <c r="CL40" s="291" t="str">
        <f t="shared" si="41"/>
        <v/>
      </c>
      <c r="CM40" s="291" t="str">
        <f t="shared" si="42"/>
        <v>9-1-3</v>
      </c>
      <c r="CN40" s="291" t="str">
        <f>IF(AND(I40&gt;=2, I40&lt;=4, N40=""), "",
IF(AND(N40&lt;&gt;"",IFERROR(MATCH(VALUE(N40),'主要用途（大分類）'!$A$5:$A$38,0),0)=0),"9-1-4",""))</f>
        <v/>
      </c>
      <c r="CO40" s="291" t="str">
        <f t="shared" si="43"/>
        <v/>
      </c>
      <c r="CP40" s="291" t="str">
        <f t="shared" si="44"/>
        <v>9-2-2</v>
      </c>
      <c r="CQ40" s="291" t="str">
        <f>IF(AND(I40&gt;=2, I40&lt;=4, O40=""), "",
IF(OR(AND(O40&lt;&gt;"",IFERROR(MATCH(VALUE(O40),建築物の用途区分!$C$5:$C$76,0),0)=0),AND(AI40&lt;&gt;"",IFERROR(MATCH(VALUE(AI40),建築物の用途区分!$C$5:$C$76,0),0)=0),AND(AK40&lt;&gt;"",IFERROR(MATCH(VALUE(AK40),建築物の用途区分!$C$5:$C$76,0),0)=0),AND(AM40&lt;&gt;"",IFERROR(MATCH(VALUE(AM40),建築物の用途区分!$C$5:$C$76,0),0)=0)),"9-2-3",""))</f>
        <v/>
      </c>
      <c r="CR40" s="291" t="str">
        <f>IF(AND(I40&gt;=2, I40&lt;=4, O40=""), "",IF(M40=1,IF(VLOOKUP(VALUE(O40),'用途の分類（用途区分）対応表'!$B$7:$S$78,IF(VALUE(N40)=1,2,IF(VALUE(N40)=2,3,IF(AND(N40&gt;=10,N40&lt;=24),N40-6,N40-26))),FALSE)="×","9-2-4",""),""))</f>
        <v/>
      </c>
      <c r="CS40" s="291" t="str">
        <f t="shared" si="45"/>
        <v/>
      </c>
      <c r="CT40" s="291" t="str">
        <f t="shared" si="46"/>
        <v/>
      </c>
      <c r="CU40" s="291" t="str">
        <f t="shared" si="47"/>
        <v/>
      </c>
      <c r="CV40" s="291" t="str">
        <f t="shared" si="48"/>
        <v/>
      </c>
      <c r="CW40" s="291" t="str">
        <f t="shared" si="49"/>
        <v/>
      </c>
      <c r="CX40" s="291" t="str">
        <f t="shared" si="50"/>
        <v/>
      </c>
      <c r="CY40" s="291" t="str">
        <f t="shared" si="51"/>
        <v/>
      </c>
      <c r="CZ40" s="291" t="str">
        <f t="shared" si="52"/>
        <v>11-3</v>
      </c>
      <c r="DA40" s="291" t="str">
        <f t="shared" si="53"/>
        <v/>
      </c>
      <c r="DB40" s="291" t="str">
        <f t="shared" si="54"/>
        <v/>
      </c>
      <c r="DC40" s="291" t="str">
        <f t="shared" si="55"/>
        <v/>
      </c>
      <c r="DD40" s="291" t="str">
        <f t="shared" si="56"/>
        <v>12-3</v>
      </c>
      <c r="DE40" s="291" t="str">
        <f t="shared" si="57"/>
        <v/>
      </c>
      <c r="DF40" s="291" t="str">
        <f t="shared" si="58"/>
        <v/>
      </c>
      <c r="DG40" s="291" t="str">
        <f t="shared" si="59"/>
        <v/>
      </c>
      <c r="DH40" s="291" t="str">
        <f t="shared" si="60"/>
        <v>13-3</v>
      </c>
      <c r="DI40" s="291" t="str">
        <f t="shared" si="61"/>
        <v/>
      </c>
      <c r="DJ40" s="291" t="str">
        <f t="shared" si="62"/>
        <v/>
      </c>
      <c r="DK40" s="291" t="str">
        <f t="shared" si="63"/>
        <v>13-8</v>
      </c>
      <c r="DL40" s="291" t="str">
        <f t="shared" si="64"/>
        <v/>
      </c>
      <c r="DM40" s="291" t="str">
        <f t="shared" si="65"/>
        <v/>
      </c>
      <c r="DN40" s="291" t="str">
        <f t="shared" si="66"/>
        <v/>
      </c>
      <c r="DO40" s="291" t="str">
        <f t="shared" si="67"/>
        <v>14-2</v>
      </c>
      <c r="DP40" s="291" t="str">
        <f t="shared" si="68"/>
        <v/>
      </c>
      <c r="DQ40" s="291" t="str">
        <f t="shared" si="69"/>
        <v/>
      </c>
      <c r="DR40" s="291" t="str">
        <f t="shared" si="70"/>
        <v/>
      </c>
      <c r="DS40" s="291" t="str">
        <f t="shared" si="71"/>
        <v/>
      </c>
      <c r="DT40" s="291" t="str">
        <f t="shared" si="72"/>
        <v/>
      </c>
      <c r="DU40" s="291" t="str">
        <f t="shared" si="73"/>
        <v/>
      </c>
      <c r="DV40" s="291" t="str">
        <f t="shared" si="74"/>
        <v/>
      </c>
      <c r="DW40" s="291" t="str">
        <f t="shared" si="75"/>
        <v/>
      </c>
      <c r="DX40" s="291" t="str">
        <f t="shared" si="76"/>
        <v/>
      </c>
      <c r="DY40" s="291" t="str">
        <f t="shared" si="77"/>
        <v/>
      </c>
      <c r="DZ40" s="291" t="str">
        <f t="shared" si="78"/>
        <v/>
      </c>
      <c r="EA40" s="291" t="str">
        <f t="shared" si="79"/>
        <v/>
      </c>
      <c r="EB40" s="291" t="str">
        <f t="shared" si="80"/>
        <v/>
      </c>
      <c r="EC40" s="291" t="str">
        <f t="shared" si="81"/>
        <v/>
      </c>
      <c r="ED40" s="291" t="str">
        <f t="shared" si="82"/>
        <v/>
      </c>
      <c r="EE40" s="291" t="str">
        <f t="shared" si="83"/>
        <v/>
      </c>
      <c r="EF40" s="291" t="str">
        <f t="shared" si="84"/>
        <v/>
      </c>
      <c r="EG40" s="291" t="str">
        <f t="shared" si="85"/>
        <v/>
      </c>
      <c r="EH40" s="291" t="str">
        <f t="shared" si="86"/>
        <v/>
      </c>
      <c r="EI40" s="291" t="str">
        <f t="shared" si="87"/>
        <v/>
      </c>
      <c r="EJ40" s="291" t="str">
        <f t="shared" si="88"/>
        <v/>
      </c>
      <c r="EK40" s="291" t="str">
        <f t="shared" si="89"/>
        <v/>
      </c>
      <c r="EL40" s="291" t="str">
        <f t="shared" si="90"/>
        <v/>
      </c>
      <c r="EM40" s="291" t="str">
        <f t="shared" si="91"/>
        <v/>
      </c>
      <c r="EN40" s="291" t="str">
        <f t="shared" si="92"/>
        <v/>
      </c>
      <c r="EO40" s="291" t="str">
        <f t="shared" si="93"/>
        <v/>
      </c>
      <c r="EP40" s="291" t="str">
        <f t="shared" si="94"/>
        <v/>
      </c>
      <c r="EQ40" s="291" t="str">
        <f t="shared" si="95"/>
        <v/>
      </c>
      <c r="ER40" s="291" t="str">
        <f t="shared" si="96"/>
        <v/>
      </c>
      <c r="ES40" s="291" t="str">
        <f t="shared" si="97"/>
        <v/>
      </c>
      <c r="ET40" s="291" t="str">
        <f t="shared" si="98"/>
        <v/>
      </c>
      <c r="EU40" s="291" t="str">
        <f t="shared" si="99"/>
        <v/>
      </c>
      <c r="EV40" s="291" t="str">
        <f t="shared" si="100"/>
        <v/>
      </c>
      <c r="EW40" s="291" t="str">
        <f t="shared" si="101"/>
        <v/>
      </c>
      <c r="EX40" s="291" t="str">
        <f t="shared" si="102"/>
        <v/>
      </c>
      <c r="EY40" s="291" t="str">
        <f t="shared" si="103"/>
        <v/>
      </c>
      <c r="EZ40" s="291" t="str">
        <f t="shared" si="104"/>
        <v/>
      </c>
      <c r="FA40" s="291" t="str">
        <f t="shared" si="105"/>
        <v/>
      </c>
      <c r="FB40" s="291" t="str">
        <f t="shared" si="106"/>
        <v/>
      </c>
      <c r="FC40" s="291" t="str">
        <f t="shared" si="107"/>
        <v/>
      </c>
      <c r="FD40" s="291" t="str">
        <f t="shared" si="108"/>
        <v/>
      </c>
      <c r="FE40" s="291" t="str">
        <f t="shared" si="109"/>
        <v/>
      </c>
      <c r="FF40" s="291" t="str">
        <f t="shared" si="110"/>
        <v/>
      </c>
      <c r="FG40" s="291" t="str">
        <f t="shared" si="111"/>
        <v/>
      </c>
      <c r="FH40" s="291" t="str">
        <f t="shared" si="112"/>
        <v/>
      </c>
      <c r="FI40" s="291" t="str">
        <f t="shared" si="113"/>
        <v/>
      </c>
      <c r="FJ40" s="291" t="str">
        <f t="shared" ca="1" si="114"/>
        <v/>
      </c>
      <c r="FK40" s="291" t="str">
        <f t="shared" ca="1" si="115"/>
        <v/>
      </c>
      <c r="FL40" s="291" t="str">
        <f t="shared" si="116"/>
        <v/>
      </c>
      <c r="FM40" s="291" t="str">
        <f t="shared" si="117"/>
        <v/>
      </c>
      <c r="FN40" s="291" t="str">
        <f t="shared" si="118"/>
        <v/>
      </c>
      <c r="FO40" s="291" t="str">
        <f t="shared" si="119"/>
        <v/>
      </c>
      <c r="FP40" s="291" t="str">
        <f t="shared" si="120"/>
        <v/>
      </c>
      <c r="FQ40" s="291" t="str">
        <f t="shared" si="121"/>
        <v/>
      </c>
      <c r="FR40" s="291" t="str">
        <f t="shared" si="122"/>
        <v/>
      </c>
      <c r="FS40" s="291" t="str">
        <f t="shared" si="123"/>
        <v/>
      </c>
      <c r="FT40" s="291" t="str">
        <f t="shared" si="124"/>
        <v/>
      </c>
      <c r="FU40" s="291" t="str">
        <f t="shared" si="125"/>
        <v/>
      </c>
      <c r="FV40" s="291" t="str">
        <f t="shared" si="126"/>
        <v/>
      </c>
      <c r="FW40" s="291" t="str">
        <f t="shared" si="127"/>
        <v/>
      </c>
      <c r="FX40" s="291" t="str">
        <f t="shared" si="128"/>
        <v/>
      </c>
      <c r="FY40" s="291" t="str">
        <f t="shared" ca="1" si="129"/>
        <v/>
      </c>
      <c r="FZ40" s="291" t="str">
        <f ca="1">IF(AND(I40="",X40="",AC40=""),"",
IF(COUNTIF(エラー22シート!$G$4:$G$53, OFFSET(J40,IF(I40="",0,-I40+1),0)*100+OFFSET(Y40,IF(I40="",0,-I40+1),0)*10+AC40)&gt;0,"22-4",""))</f>
        <v/>
      </c>
      <c r="GA40" s="291" t="str">
        <f t="shared" ca="1" si="130"/>
        <v/>
      </c>
      <c r="GB40" s="291" t="str">
        <f t="shared" ca="1" si="131"/>
        <v/>
      </c>
      <c r="GC40" s="291" t="str">
        <f t="shared" ca="1" si="132"/>
        <v/>
      </c>
      <c r="GD40" s="291" t="str">
        <f t="shared" ca="1" si="133"/>
        <v/>
      </c>
      <c r="GE40" s="291" t="str">
        <f t="shared" ca="1" si="134"/>
        <v/>
      </c>
      <c r="GF40" s="291" t="str">
        <f t="shared" ca="1" si="135"/>
        <v/>
      </c>
      <c r="GG40" s="291" t="str">
        <f t="shared" ca="1" si="136"/>
        <v/>
      </c>
      <c r="GH40" s="291" t="str">
        <f t="shared" ca="1" si="137"/>
        <v/>
      </c>
      <c r="GI40" s="291" t="str">
        <f t="shared" ca="1" si="138"/>
        <v/>
      </c>
      <c r="GJ40" s="291" t="str">
        <f t="shared" ca="1" si="139"/>
        <v/>
      </c>
      <c r="GK40" s="291" t="str">
        <f t="shared" ca="1" si="140"/>
        <v/>
      </c>
      <c r="GL40" s="291" t="str">
        <f t="shared" si="141"/>
        <v/>
      </c>
      <c r="GM40" s="291" t="str">
        <f t="shared" ca="1" si="142"/>
        <v/>
      </c>
      <c r="GN40" s="291" t="str">
        <f t="shared" ca="1" si="143"/>
        <v/>
      </c>
      <c r="GO40" s="291" t="str">
        <f t="shared" ca="1" si="144"/>
        <v/>
      </c>
      <c r="GP40" s="291" t="str">
        <f t="shared" ca="1" si="145"/>
        <v/>
      </c>
      <c r="GQ40" s="291" t="str">
        <f t="shared" ca="1" si="146"/>
        <v/>
      </c>
      <c r="GR40" s="291" t="str">
        <f t="shared" ca="1" si="147"/>
        <v/>
      </c>
      <c r="GS40" s="291" t="str">
        <f t="shared" ca="1" si="148"/>
        <v/>
      </c>
      <c r="GT40" s="291" t="str">
        <f t="shared" ca="1" si="149"/>
        <v/>
      </c>
      <c r="GU40" s="291" t="str">
        <f t="shared" ca="1" si="150"/>
        <v/>
      </c>
      <c r="GV40" s="291" t="str">
        <f t="shared" ca="1" si="151"/>
        <v/>
      </c>
      <c r="GW40" s="291" t="str">
        <f t="shared" ca="1" si="152"/>
        <v/>
      </c>
      <c r="GX40" s="291" t="str">
        <f t="shared" ca="1" si="153"/>
        <v/>
      </c>
      <c r="GY40" s="291" t="str">
        <f t="shared" ca="1" si="154"/>
        <v/>
      </c>
      <c r="GZ40" s="291" t="str">
        <f t="shared" ca="1" si="155"/>
        <v/>
      </c>
      <c r="HA40" s="291" t="str">
        <f t="shared" si="156"/>
        <v/>
      </c>
      <c r="HB40" s="291" t="str">
        <f t="shared" si="157"/>
        <v/>
      </c>
      <c r="HC40" s="291" t="str">
        <f t="shared" si="158"/>
        <v/>
      </c>
      <c r="HD40" s="291" t="str">
        <f t="shared" si="159"/>
        <v/>
      </c>
      <c r="HE40" s="291" t="str">
        <f t="shared" si="160"/>
        <v/>
      </c>
      <c r="HF40" s="291" t="str">
        <f t="shared" si="161"/>
        <v/>
      </c>
      <c r="HG40" s="291" t="str">
        <f t="shared" si="162"/>
        <v/>
      </c>
      <c r="HH40" s="291" t="str">
        <f t="shared" si="163"/>
        <v/>
      </c>
      <c r="HI40" s="291" t="str">
        <f t="shared" si="164"/>
        <v/>
      </c>
      <c r="HJ40" s="291" t="str">
        <f t="shared" si="165"/>
        <v/>
      </c>
      <c r="HK40" s="291" t="str">
        <f t="shared" si="166"/>
        <v/>
      </c>
      <c r="HL40" s="291" t="str">
        <f t="shared" si="167"/>
        <v/>
      </c>
      <c r="HM40" s="291" t="str">
        <f t="shared" si="168"/>
        <v>41-1</v>
      </c>
      <c r="HN40" s="291" t="str">
        <f t="shared" si="169"/>
        <v>35-1</v>
      </c>
    </row>
    <row r="41" spans="1:222">
      <c r="A41" s="332">
        <v>37</v>
      </c>
      <c r="B41" s="332">
        <f>COUNTIF('中間シート (2)'!M:M,行政集計シート※記入不要です!A41)</f>
        <v>0</v>
      </c>
      <c r="C41" s="188" t="str">
        <f>IF(OR(H41&lt;&gt;"",I41&lt;&gt;""),C40,"")</f>
        <v/>
      </c>
      <c r="D41" s="188" t="str">
        <f t="shared" ref="D41:D64" si="181">IF(OR(H41&lt;&gt;"",I41&lt;&gt;""),D40,"")</f>
        <v/>
      </c>
      <c r="E41" s="188"/>
      <c r="F41" s="188" t="str">
        <f t="shared" si="179"/>
        <v/>
      </c>
      <c r="G41" s="189"/>
      <c r="H41" s="186" t="str">
        <f>IFERROR(VLOOKUP($A41,'中間シート (2)'!$M$6:$AR$65,H$1,FALSE),"")</f>
        <v/>
      </c>
      <c r="I41" s="186" t="str">
        <f>IFERROR(VLOOKUP($A41,'中間シート (2)'!$M$6:$AR$65,I$1,FALSE),"")</f>
        <v/>
      </c>
      <c r="J41" s="186" t="str">
        <f>IFERROR(VLOOKUP($A41,'中間シート (2)'!$M$6:$AR$65,J$1,FALSE),"")</f>
        <v/>
      </c>
      <c r="K41" s="186" t="str">
        <f>IFERROR(VLOOKUP($A41,'中間シート (2)'!$M$6:$AR$65,K$1,FALSE),"")</f>
        <v/>
      </c>
      <c r="L41" s="186" t="str">
        <f>IFERROR(VLOOKUP($A41,'中間シート (2)'!$M$6:$AR$65,L$1,FALSE),"")</f>
        <v/>
      </c>
      <c r="M41" s="186" t="str">
        <f>IFERROR(VLOOKUP($A41,'中間シート (2)'!$M$6:$AR$65,M$1,FALSE),"")</f>
        <v/>
      </c>
      <c r="N41" s="186" t="str">
        <f>IFERROR(VLOOKUP($A41,'中間シート (2)'!$M$6:$AR$65,N$1,FALSE),"")</f>
        <v/>
      </c>
      <c r="O41" s="186" t="str">
        <f>IFERROR(VLOOKUP($A41,'中間シート (2)'!$M$6:$AR$65,O$1,FALSE),"")</f>
        <v/>
      </c>
      <c r="P41" s="186" t="str">
        <f>IFERROR(VLOOKUP($A41,'中間シート (2)'!$M$6:$AR$65,P$1,FALSE),"")</f>
        <v/>
      </c>
      <c r="Q41" s="186" t="str">
        <f>IFERROR(VLOOKUP($A41,'中間シート (2)'!$M$6:$AR$65,Q$1,FALSE),"")</f>
        <v/>
      </c>
      <c r="R41" s="186" t="str">
        <f>IFERROR(VLOOKUP($A41,'中間シート (2)'!$M$6:$AR$65,R$1,FALSE),"")</f>
        <v/>
      </c>
      <c r="S41" s="186" t="str">
        <f>IFERROR(VLOOKUP($A41,'中間シート (2)'!$M$6:$AR$65,S$1,FALSE),"")</f>
        <v/>
      </c>
      <c r="T41" s="186" t="str">
        <f>IFERROR(VLOOKUP($A41,'中間シート (2)'!$M$6:$AR$65,T$1,FALSE),"")</f>
        <v/>
      </c>
      <c r="U41" s="186" t="str">
        <f>IFERROR(VLOOKUP($A41,'中間シート (2)'!$M$6:$AR$65,U$1,FALSE),"")</f>
        <v/>
      </c>
      <c r="V41" s="186" t="str">
        <f>IFERROR(VLOOKUP($A41,'中間シート (2)'!$M$6:$AR$65,V$1,FALSE),"")</f>
        <v/>
      </c>
      <c r="W41" s="186"/>
      <c r="X41" s="186" t="str">
        <f>IFERROR(VLOOKUP($A41,'中間シート (2)'!$M$6:$AR$65,X$1,FALSE),"")</f>
        <v/>
      </c>
      <c r="Y41" s="186" t="str">
        <f>IFERROR(VLOOKUP($A41,'中間シート (2)'!$M$6:$AR$65,Y$1,FALSE),"")</f>
        <v/>
      </c>
      <c r="Z41" s="186" t="str">
        <f>IFERROR(VLOOKUP($A41,'中間シート (2)'!$M$6:$AR$65,Z$1,FALSE),"")</f>
        <v/>
      </c>
      <c r="AA41" s="186" t="str">
        <f>IFERROR(VLOOKUP($A41,'中間シート (2)'!$M$6:$AR$65,AA$1,FALSE),"")</f>
        <v/>
      </c>
      <c r="AB41" s="186" t="str">
        <f>IFERROR(VLOOKUP($A41,'中間シート (2)'!$M$6:$AR$65,AB$1,FALSE),"")</f>
        <v/>
      </c>
      <c r="AC41" s="186" t="str">
        <f>IFERROR(VLOOKUP($A41,'中間シート (2)'!$M$6:$AR$65,AC$1,FALSE),"")</f>
        <v/>
      </c>
      <c r="AD41" s="186" t="str">
        <f>IFERROR(VLOOKUP($A41,'中間シート (2)'!$M$6:$AR$65,AD$1,FALSE),"")</f>
        <v/>
      </c>
      <c r="AE41" s="186" t="str">
        <f>IFERROR(VLOOKUP($A41,'中間シート (2)'!$M$6:$AR$65,AE$1,FALSE),"")</f>
        <v/>
      </c>
      <c r="AF41" s="186"/>
      <c r="AG41" s="186"/>
      <c r="AH41" s="186"/>
      <c r="AI41" s="194" t="str">
        <f>IFERROR(VLOOKUP($A41,'中間シート (2)'!$M$6:$BC$67,AI$1,FALSE),"")</f>
        <v/>
      </c>
      <c r="AJ41" s="194" t="str">
        <f>IFERROR(VLOOKUP($A41,'中間シート (2)'!$M$6:$BC$67,AJ$1,FALSE),"")</f>
        <v/>
      </c>
      <c r="AK41" s="194" t="str">
        <f>IFERROR(VLOOKUP($A41,'中間シート (2)'!$M$6:$BC$67,AK$1,FALSE),"")</f>
        <v/>
      </c>
      <c r="AL41" s="194" t="str">
        <f>IFERROR(VLOOKUP($A41,'中間シート (2)'!$M$6:$BC$67,AL$1,FALSE),"")</f>
        <v/>
      </c>
      <c r="AM41" s="194" t="str">
        <f>IFERROR(VLOOKUP($A41,'中間シート (2)'!$M$6:$BC$67,AM$1,FALSE),"")</f>
        <v/>
      </c>
      <c r="AN41" s="194" t="str">
        <f>IFERROR(VLOOKUP($A41,'中間シート (2)'!$M$6:$BC$67,AN$1,FALSE),"")</f>
        <v/>
      </c>
      <c r="AO41" s="194" t="str">
        <f>IFERROR(VLOOKUP($A41,'中間シート (2)'!$M$6:$BC$67,AO$1,FALSE),"")</f>
        <v/>
      </c>
      <c r="AP41" s="194" t="str">
        <f>IFERROR(VLOOKUP($A41,'中間シート (2)'!$M$6:$BC$67,AP$1,FALSE),"")</f>
        <v/>
      </c>
      <c r="AS41" s="187"/>
      <c r="AT41" s="187"/>
      <c r="AU41" s="187"/>
      <c r="AV41" s="290">
        <f t="shared" si="170"/>
        <v>1</v>
      </c>
      <c r="AW41" s="290">
        <f t="shared" si="171"/>
        <v>1</v>
      </c>
      <c r="AX41" s="290">
        <f t="shared" si="172"/>
        <v>1</v>
      </c>
      <c r="AY41" s="290">
        <f t="shared" si="173"/>
        <v>37</v>
      </c>
      <c r="AZ41" s="290">
        <f t="shared" si="174"/>
        <v>37</v>
      </c>
      <c r="BA41" s="290">
        <f t="shared" si="175"/>
        <v>371</v>
      </c>
      <c r="BB41" s="290">
        <f t="shared" si="8"/>
        <v>0</v>
      </c>
      <c r="BC41" s="290">
        <f t="shared" si="9"/>
        <v>0</v>
      </c>
      <c r="BD41" s="290">
        <f t="shared" si="176"/>
        <v>0</v>
      </c>
      <c r="BE41" s="290"/>
      <c r="BF41" s="290">
        <v>37</v>
      </c>
      <c r="BG41" s="290">
        <f t="shared" si="180"/>
        <v>0</v>
      </c>
      <c r="BH41" s="290">
        <f t="shared" si="12"/>
        <v>0</v>
      </c>
      <c r="BI41" s="290"/>
      <c r="BJ41" s="291" t="str">
        <f t="shared" si="13"/>
        <v>2-1</v>
      </c>
      <c r="BK41" s="291" t="str">
        <f t="shared" si="14"/>
        <v/>
      </c>
      <c r="BL41" s="291" t="str">
        <f t="shared" si="15"/>
        <v/>
      </c>
      <c r="BM41" s="291" t="str">
        <f t="shared" si="16"/>
        <v/>
      </c>
      <c r="BN41" s="291" t="str">
        <f t="shared" ca="1" si="17"/>
        <v/>
      </c>
      <c r="BO41" s="291" t="str">
        <f t="shared" ca="1" si="18"/>
        <v/>
      </c>
      <c r="BP41" s="291" t="str">
        <f t="shared" si="19"/>
        <v/>
      </c>
      <c r="BQ41" s="291" t="str">
        <f t="shared" ca="1" si="20"/>
        <v/>
      </c>
      <c r="BR41" s="291" t="str">
        <f t="shared" si="21"/>
        <v/>
      </c>
      <c r="BS41" s="291" t="str">
        <f t="shared" si="22"/>
        <v/>
      </c>
      <c r="BT41" s="291" t="str">
        <f t="shared" si="23"/>
        <v/>
      </c>
      <c r="BU41" s="291" t="str">
        <f t="shared" si="24"/>
        <v/>
      </c>
      <c r="BV41" s="291" t="str">
        <f t="shared" ca="1" si="25"/>
        <v/>
      </c>
      <c r="BW41" s="291" t="str">
        <f t="shared" si="26"/>
        <v/>
      </c>
      <c r="BX41" s="291" t="str">
        <f t="shared" ca="1" si="27"/>
        <v/>
      </c>
      <c r="BY41" s="291" t="str">
        <f t="shared" si="28"/>
        <v/>
      </c>
      <c r="BZ41" s="291" t="str">
        <f t="shared" si="29"/>
        <v/>
      </c>
      <c r="CA41" s="291" t="str">
        <f t="shared" si="30"/>
        <v>5-4</v>
      </c>
      <c r="CB41" s="291" t="str">
        <f t="shared" si="31"/>
        <v/>
      </c>
      <c r="CC41" s="291" t="str">
        <f t="shared" si="32"/>
        <v/>
      </c>
      <c r="CD41" s="291" t="str">
        <f t="shared" si="33"/>
        <v/>
      </c>
      <c r="CE41" s="291" t="str">
        <f t="shared" si="34"/>
        <v/>
      </c>
      <c r="CF41" s="291" t="str">
        <f t="shared" si="35"/>
        <v/>
      </c>
      <c r="CG41" s="291" t="str">
        <f t="shared" si="36"/>
        <v>7-3</v>
      </c>
      <c r="CH41" s="291" t="str">
        <f t="shared" si="37"/>
        <v/>
      </c>
      <c r="CI41" s="291" t="str">
        <f t="shared" si="38"/>
        <v/>
      </c>
      <c r="CJ41" s="291" t="str">
        <f t="shared" si="39"/>
        <v>8-3</v>
      </c>
      <c r="CK41" s="291" t="str">
        <f t="shared" si="40"/>
        <v>8-4</v>
      </c>
      <c r="CL41" s="291" t="str">
        <f t="shared" si="41"/>
        <v/>
      </c>
      <c r="CM41" s="291" t="str">
        <f t="shared" si="42"/>
        <v>9-1-3</v>
      </c>
      <c r="CN41" s="291" t="str">
        <f>IF(AND(I41&gt;=2, I41&lt;=4, N41=""), "",
IF(AND(N41&lt;&gt;"",IFERROR(MATCH(VALUE(N41),'主要用途（大分類）'!$A$5:$A$38,0),0)=0),"9-1-4",""))</f>
        <v/>
      </c>
      <c r="CO41" s="291" t="str">
        <f t="shared" si="43"/>
        <v/>
      </c>
      <c r="CP41" s="291" t="str">
        <f t="shared" si="44"/>
        <v>9-2-2</v>
      </c>
      <c r="CQ41" s="291" t="str">
        <f>IF(AND(I41&gt;=2, I41&lt;=4, O41=""), "",
IF(OR(AND(O41&lt;&gt;"",IFERROR(MATCH(VALUE(O41),建築物の用途区分!$C$5:$C$76,0),0)=0),AND(AI41&lt;&gt;"",IFERROR(MATCH(VALUE(AI41),建築物の用途区分!$C$5:$C$76,0),0)=0),AND(AK41&lt;&gt;"",IFERROR(MATCH(VALUE(AK41),建築物の用途区分!$C$5:$C$76,0),0)=0),AND(AM41&lt;&gt;"",IFERROR(MATCH(VALUE(AM41),建築物の用途区分!$C$5:$C$76,0),0)=0)),"9-2-3",""))</f>
        <v/>
      </c>
      <c r="CR41" s="291" t="str">
        <f>IF(AND(I41&gt;=2, I41&lt;=4, O41=""), "",IF(M41=1,IF(VLOOKUP(VALUE(O41),'用途の分類（用途区分）対応表'!$B$7:$S$78,IF(VALUE(N41)=1,2,IF(VALUE(N41)=2,3,IF(AND(N41&gt;=10,N41&lt;=24),N41-6,N41-26))),FALSE)="×","9-2-4",""),""))</f>
        <v/>
      </c>
      <c r="CS41" s="291" t="str">
        <f t="shared" si="45"/>
        <v/>
      </c>
      <c r="CT41" s="291" t="str">
        <f t="shared" si="46"/>
        <v/>
      </c>
      <c r="CU41" s="291" t="str">
        <f t="shared" si="47"/>
        <v/>
      </c>
      <c r="CV41" s="291" t="str">
        <f t="shared" si="48"/>
        <v/>
      </c>
      <c r="CW41" s="291" t="str">
        <f t="shared" si="49"/>
        <v/>
      </c>
      <c r="CX41" s="291" t="str">
        <f t="shared" si="50"/>
        <v/>
      </c>
      <c r="CY41" s="291" t="str">
        <f t="shared" si="51"/>
        <v/>
      </c>
      <c r="CZ41" s="291" t="str">
        <f t="shared" si="52"/>
        <v>11-3</v>
      </c>
      <c r="DA41" s="291" t="str">
        <f t="shared" si="53"/>
        <v/>
      </c>
      <c r="DB41" s="291" t="str">
        <f t="shared" si="54"/>
        <v/>
      </c>
      <c r="DC41" s="291" t="str">
        <f t="shared" si="55"/>
        <v/>
      </c>
      <c r="DD41" s="291" t="str">
        <f t="shared" si="56"/>
        <v>12-3</v>
      </c>
      <c r="DE41" s="291" t="str">
        <f t="shared" si="57"/>
        <v/>
      </c>
      <c r="DF41" s="291" t="str">
        <f t="shared" si="58"/>
        <v/>
      </c>
      <c r="DG41" s="291" t="str">
        <f t="shared" si="59"/>
        <v/>
      </c>
      <c r="DH41" s="291" t="str">
        <f t="shared" si="60"/>
        <v>13-3</v>
      </c>
      <c r="DI41" s="291" t="str">
        <f t="shared" si="61"/>
        <v/>
      </c>
      <c r="DJ41" s="291" t="str">
        <f t="shared" si="62"/>
        <v/>
      </c>
      <c r="DK41" s="291" t="str">
        <f t="shared" si="63"/>
        <v>13-8</v>
      </c>
      <c r="DL41" s="291" t="str">
        <f t="shared" si="64"/>
        <v/>
      </c>
      <c r="DM41" s="291" t="str">
        <f t="shared" si="65"/>
        <v/>
      </c>
      <c r="DN41" s="291" t="str">
        <f t="shared" si="66"/>
        <v/>
      </c>
      <c r="DO41" s="291" t="str">
        <f t="shared" si="67"/>
        <v>14-2</v>
      </c>
      <c r="DP41" s="291" t="str">
        <f t="shared" si="68"/>
        <v/>
      </c>
      <c r="DQ41" s="291" t="str">
        <f t="shared" si="69"/>
        <v/>
      </c>
      <c r="DR41" s="291" t="str">
        <f t="shared" si="70"/>
        <v/>
      </c>
      <c r="DS41" s="291" t="str">
        <f t="shared" si="71"/>
        <v/>
      </c>
      <c r="DT41" s="291" t="str">
        <f t="shared" si="72"/>
        <v/>
      </c>
      <c r="DU41" s="291" t="str">
        <f t="shared" si="73"/>
        <v/>
      </c>
      <c r="DV41" s="291" t="str">
        <f t="shared" si="74"/>
        <v/>
      </c>
      <c r="DW41" s="291" t="str">
        <f t="shared" si="75"/>
        <v/>
      </c>
      <c r="DX41" s="291" t="str">
        <f t="shared" si="76"/>
        <v/>
      </c>
      <c r="DY41" s="291" t="str">
        <f t="shared" si="77"/>
        <v/>
      </c>
      <c r="DZ41" s="291" t="str">
        <f t="shared" si="78"/>
        <v/>
      </c>
      <c r="EA41" s="291" t="str">
        <f t="shared" si="79"/>
        <v/>
      </c>
      <c r="EB41" s="291" t="str">
        <f t="shared" si="80"/>
        <v/>
      </c>
      <c r="EC41" s="291" t="str">
        <f t="shared" si="81"/>
        <v/>
      </c>
      <c r="ED41" s="291" t="str">
        <f t="shared" si="82"/>
        <v/>
      </c>
      <c r="EE41" s="291" t="str">
        <f t="shared" si="83"/>
        <v/>
      </c>
      <c r="EF41" s="291" t="str">
        <f t="shared" si="84"/>
        <v/>
      </c>
      <c r="EG41" s="291" t="str">
        <f t="shared" si="85"/>
        <v/>
      </c>
      <c r="EH41" s="291" t="str">
        <f t="shared" si="86"/>
        <v/>
      </c>
      <c r="EI41" s="291" t="str">
        <f t="shared" si="87"/>
        <v/>
      </c>
      <c r="EJ41" s="291" t="str">
        <f t="shared" si="88"/>
        <v/>
      </c>
      <c r="EK41" s="291" t="str">
        <f t="shared" si="89"/>
        <v/>
      </c>
      <c r="EL41" s="291" t="str">
        <f t="shared" si="90"/>
        <v/>
      </c>
      <c r="EM41" s="291" t="str">
        <f t="shared" si="91"/>
        <v/>
      </c>
      <c r="EN41" s="291" t="str">
        <f t="shared" si="92"/>
        <v/>
      </c>
      <c r="EO41" s="291" t="str">
        <f t="shared" si="93"/>
        <v/>
      </c>
      <c r="EP41" s="291" t="str">
        <f t="shared" si="94"/>
        <v/>
      </c>
      <c r="EQ41" s="291" t="str">
        <f t="shared" si="95"/>
        <v/>
      </c>
      <c r="ER41" s="291" t="str">
        <f t="shared" si="96"/>
        <v/>
      </c>
      <c r="ES41" s="291" t="str">
        <f t="shared" si="97"/>
        <v/>
      </c>
      <c r="ET41" s="291" t="str">
        <f t="shared" si="98"/>
        <v/>
      </c>
      <c r="EU41" s="291" t="str">
        <f t="shared" si="99"/>
        <v/>
      </c>
      <c r="EV41" s="291" t="str">
        <f t="shared" si="100"/>
        <v/>
      </c>
      <c r="EW41" s="291" t="str">
        <f t="shared" si="101"/>
        <v/>
      </c>
      <c r="EX41" s="291" t="str">
        <f t="shared" si="102"/>
        <v/>
      </c>
      <c r="EY41" s="291" t="str">
        <f t="shared" si="103"/>
        <v/>
      </c>
      <c r="EZ41" s="291" t="str">
        <f t="shared" si="104"/>
        <v/>
      </c>
      <c r="FA41" s="291" t="str">
        <f t="shared" si="105"/>
        <v/>
      </c>
      <c r="FB41" s="291" t="str">
        <f t="shared" si="106"/>
        <v/>
      </c>
      <c r="FC41" s="291" t="str">
        <f t="shared" si="107"/>
        <v/>
      </c>
      <c r="FD41" s="291" t="str">
        <f t="shared" si="108"/>
        <v/>
      </c>
      <c r="FE41" s="291" t="str">
        <f t="shared" si="109"/>
        <v/>
      </c>
      <c r="FF41" s="291" t="str">
        <f t="shared" si="110"/>
        <v/>
      </c>
      <c r="FG41" s="291" t="str">
        <f t="shared" si="111"/>
        <v/>
      </c>
      <c r="FH41" s="291" t="str">
        <f t="shared" si="112"/>
        <v/>
      </c>
      <c r="FI41" s="291" t="str">
        <f t="shared" si="113"/>
        <v/>
      </c>
      <c r="FJ41" s="291" t="str">
        <f t="shared" ca="1" si="114"/>
        <v/>
      </c>
      <c r="FK41" s="291" t="str">
        <f t="shared" ca="1" si="115"/>
        <v/>
      </c>
      <c r="FL41" s="291" t="str">
        <f t="shared" si="116"/>
        <v/>
      </c>
      <c r="FM41" s="291" t="str">
        <f t="shared" si="117"/>
        <v/>
      </c>
      <c r="FN41" s="291" t="str">
        <f t="shared" si="118"/>
        <v/>
      </c>
      <c r="FO41" s="291" t="str">
        <f t="shared" si="119"/>
        <v/>
      </c>
      <c r="FP41" s="291" t="str">
        <f t="shared" si="120"/>
        <v/>
      </c>
      <c r="FQ41" s="291" t="str">
        <f t="shared" si="121"/>
        <v/>
      </c>
      <c r="FR41" s="291" t="str">
        <f t="shared" si="122"/>
        <v/>
      </c>
      <c r="FS41" s="291" t="str">
        <f t="shared" si="123"/>
        <v/>
      </c>
      <c r="FT41" s="291" t="str">
        <f t="shared" si="124"/>
        <v/>
      </c>
      <c r="FU41" s="291" t="str">
        <f t="shared" si="125"/>
        <v/>
      </c>
      <c r="FV41" s="291" t="str">
        <f t="shared" si="126"/>
        <v/>
      </c>
      <c r="FW41" s="291" t="str">
        <f t="shared" si="127"/>
        <v/>
      </c>
      <c r="FX41" s="291" t="str">
        <f t="shared" si="128"/>
        <v/>
      </c>
      <c r="FY41" s="291" t="str">
        <f t="shared" ca="1" si="129"/>
        <v/>
      </c>
      <c r="FZ41" s="291" t="str">
        <f ca="1">IF(AND(I41="",X41="",AC41=""),"",
IF(COUNTIF(エラー22シート!$G$4:$G$53, OFFSET(J41,IF(I41="",0,-I41+1),0)*100+OFFSET(Y41,IF(I41="",0,-I41+1),0)*10+AC41)&gt;0,"22-4",""))</f>
        <v/>
      </c>
      <c r="GA41" s="291" t="str">
        <f t="shared" ca="1" si="130"/>
        <v/>
      </c>
      <c r="GB41" s="291" t="str">
        <f t="shared" ca="1" si="131"/>
        <v/>
      </c>
      <c r="GC41" s="291" t="str">
        <f t="shared" ca="1" si="132"/>
        <v/>
      </c>
      <c r="GD41" s="291" t="str">
        <f t="shared" ca="1" si="133"/>
        <v/>
      </c>
      <c r="GE41" s="291" t="str">
        <f t="shared" ca="1" si="134"/>
        <v/>
      </c>
      <c r="GF41" s="291" t="str">
        <f t="shared" ca="1" si="135"/>
        <v/>
      </c>
      <c r="GG41" s="291" t="str">
        <f t="shared" ca="1" si="136"/>
        <v/>
      </c>
      <c r="GH41" s="291" t="str">
        <f t="shared" ca="1" si="137"/>
        <v/>
      </c>
      <c r="GI41" s="291" t="str">
        <f t="shared" ca="1" si="138"/>
        <v/>
      </c>
      <c r="GJ41" s="291" t="str">
        <f t="shared" ca="1" si="139"/>
        <v/>
      </c>
      <c r="GK41" s="291" t="str">
        <f t="shared" ca="1" si="140"/>
        <v/>
      </c>
      <c r="GL41" s="291" t="str">
        <f t="shared" si="141"/>
        <v/>
      </c>
      <c r="GM41" s="291" t="str">
        <f t="shared" ca="1" si="142"/>
        <v/>
      </c>
      <c r="GN41" s="291" t="str">
        <f t="shared" ca="1" si="143"/>
        <v/>
      </c>
      <c r="GO41" s="291" t="str">
        <f t="shared" ca="1" si="144"/>
        <v/>
      </c>
      <c r="GP41" s="291" t="str">
        <f t="shared" ca="1" si="145"/>
        <v/>
      </c>
      <c r="GQ41" s="291" t="str">
        <f t="shared" ca="1" si="146"/>
        <v/>
      </c>
      <c r="GR41" s="291" t="str">
        <f t="shared" ca="1" si="147"/>
        <v/>
      </c>
      <c r="GS41" s="291" t="str">
        <f t="shared" ca="1" si="148"/>
        <v/>
      </c>
      <c r="GT41" s="291" t="str">
        <f t="shared" ca="1" si="149"/>
        <v/>
      </c>
      <c r="GU41" s="291" t="str">
        <f t="shared" ca="1" si="150"/>
        <v/>
      </c>
      <c r="GV41" s="291" t="str">
        <f t="shared" ca="1" si="151"/>
        <v/>
      </c>
      <c r="GW41" s="291" t="str">
        <f t="shared" ca="1" si="152"/>
        <v/>
      </c>
      <c r="GX41" s="291" t="str">
        <f t="shared" ca="1" si="153"/>
        <v/>
      </c>
      <c r="GY41" s="291" t="str">
        <f t="shared" ca="1" si="154"/>
        <v/>
      </c>
      <c r="GZ41" s="291" t="str">
        <f t="shared" ca="1" si="155"/>
        <v/>
      </c>
      <c r="HA41" s="291" t="str">
        <f t="shared" si="156"/>
        <v/>
      </c>
      <c r="HB41" s="291" t="str">
        <f t="shared" si="157"/>
        <v/>
      </c>
      <c r="HC41" s="291" t="str">
        <f t="shared" si="158"/>
        <v/>
      </c>
      <c r="HD41" s="291" t="str">
        <f t="shared" si="159"/>
        <v/>
      </c>
      <c r="HE41" s="291" t="str">
        <f t="shared" si="160"/>
        <v/>
      </c>
      <c r="HF41" s="291" t="str">
        <f t="shared" si="161"/>
        <v/>
      </c>
      <c r="HG41" s="291" t="str">
        <f t="shared" si="162"/>
        <v/>
      </c>
      <c r="HH41" s="291" t="str">
        <f t="shared" si="163"/>
        <v/>
      </c>
      <c r="HI41" s="291" t="str">
        <f t="shared" si="164"/>
        <v/>
      </c>
      <c r="HJ41" s="291" t="str">
        <f t="shared" si="165"/>
        <v/>
      </c>
      <c r="HK41" s="291" t="str">
        <f t="shared" si="166"/>
        <v/>
      </c>
      <c r="HL41" s="291" t="str">
        <f t="shared" si="167"/>
        <v/>
      </c>
      <c r="HM41" s="291" t="str">
        <f t="shared" si="168"/>
        <v>41-1</v>
      </c>
      <c r="HN41" s="291" t="str">
        <f t="shared" si="169"/>
        <v>35-1</v>
      </c>
    </row>
    <row r="42" spans="1:222">
      <c r="A42" s="332">
        <v>38</v>
      </c>
      <c r="B42" s="332">
        <f>COUNTIF('中間シート (2)'!M:M,行政集計シート※記入不要です!A42)</f>
        <v>0</v>
      </c>
      <c r="C42" s="188" t="str">
        <f t="shared" ref="C42:C63" si="182">IF(OR(H42&lt;&gt;"",I42&lt;&gt;""),C41,"")</f>
        <v/>
      </c>
      <c r="D42" s="188" t="str">
        <f t="shared" si="181"/>
        <v/>
      </c>
      <c r="E42" s="188"/>
      <c r="F42" s="188" t="str">
        <f t="shared" si="179"/>
        <v/>
      </c>
      <c r="G42" s="189"/>
      <c r="H42" s="186" t="str">
        <f>IFERROR(VLOOKUP($A42,'中間シート (2)'!$M$6:$AR$65,H$1,FALSE),"")</f>
        <v/>
      </c>
      <c r="I42" s="186" t="str">
        <f>IFERROR(VLOOKUP($A42,'中間シート (2)'!$M$6:$AR$65,I$1,FALSE),"")</f>
        <v/>
      </c>
      <c r="J42" s="186" t="str">
        <f>IFERROR(VLOOKUP($A42,'中間シート (2)'!$M$6:$AR$65,J$1,FALSE),"")</f>
        <v/>
      </c>
      <c r="K42" s="186" t="str">
        <f>IFERROR(VLOOKUP($A42,'中間シート (2)'!$M$6:$AR$65,K$1,FALSE),"")</f>
        <v/>
      </c>
      <c r="L42" s="186" t="str">
        <f>IFERROR(VLOOKUP($A42,'中間シート (2)'!$M$6:$AR$65,L$1,FALSE),"")</f>
        <v/>
      </c>
      <c r="M42" s="186" t="str">
        <f>IFERROR(VLOOKUP($A42,'中間シート (2)'!$M$6:$AR$65,M$1,FALSE),"")</f>
        <v/>
      </c>
      <c r="N42" s="186" t="str">
        <f>IFERROR(VLOOKUP($A42,'中間シート (2)'!$M$6:$AR$65,N$1,FALSE),"")</f>
        <v/>
      </c>
      <c r="O42" s="186" t="str">
        <f>IFERROR(VLOOKUP($A42,'中間シート (2)'!$M$6:$AR$65,O$1,FALSE),"")</f>
        <v/>
      </c>
      <c r="P42" s="186" t="str">
        <f>IFERROR(VLOOKUP($A42,'中間シート (2)'!$M$6:$AR$65,P$1,FALSE),"")</f>
        <v/>
      </c>
      <c r="Q42" s="186" t="str">
        <f>IFERROR(VLOOKUP($A42,'中間シート (2)'!$M$6:$AR$65,Q$1,FALSE),"")</f>
        <v/>
      </c>
      <c r="R42" s="186" t="str">
        <f>IFERROR(VLOOKUP($A42,'中間シート (2)'!$M$6:$AR$65,R$1,FALSE),"")</f>
        <v/>
      </c>
      <c r="S42" s="186" t="str">
        <f>IFERROR(VLOOKUP($A42,'中間シート (2)'!$M$6:$AR$65,S$1,FALSE),"")</f>
        <v/>
      </c>
      <c r="T42" s="186" t="str">
        <f>IFERROR(VLOOKUP($A42,'中間シート (2)'!$M$6:$AR$65,T$1,FALSE),"")</f>
        <v/>
      </c>
      <c r="U42" s="186" t="str">
        <f>IFERROR(VLOOKUP($A42,'中間シート (2)'!$M$6:$AR$65,U$1,FALSE),"")</f>
        <v/>
      </c>
      <c r="V42" s="186" t="str">
        <f>IFERROR(VLOOKUP($A42,'中間シート (2)'!$M$6:$AR$65,V$1,FALSE),"")</f>
        <v/>
      </c>
      <c r="W42" s="186"/>
      <c r="X42" s="186" t="str">
        <f>IFERROR(VLOOKUP($A42,'中間シート (2)'!$M$6:$AR$65,X$1,FALSE),"")</f>
        <v/>
      </c>
      <c r="Y42" s="186" t="str">
        <f>IFERROR(VLOOKUP($A42,'中間シート (2)'!$M$6:$AR$65,Y$1,FALSE),"")</f>
        <v/>
      </c>
      <c r="Z42" s="186" t="str">
        <f>IFERROR(VLOOKUP($A42,'中間シート (2)'!$M$6:$AR$65,Z$1,FALSE),"")</f>
        <v/>
      </c>
      <c r="AA42" s="186" t="str">
        <f>IFERROR(VLOOKUP($A42,'中間シート (2)'!$M$6:$AR$65,AA$1,FALSE),"")</f>
        <v/>
      </c>
      <c r="AB42" s="186" t="str">
        <f>IFERROR(VLOOKUP($A42,'中間シート (2)'!$M$6:$AR$65,AB$1,FALSE),"")</f>
        <v/>
      </c>
      <c r="AC42" s="186" t="str">
        <f>IFERROR(VLOOKUP($A42,'中間シート (2)'!$M$6:$AR$65,AC$1,FALSE),"")</f>
        <v/>
      </c>
      <c r="AD42" s="186" t="str">
        <f>IFERROR(VLOOKUP($A42,'中間シート (2)'!$M$6:$AR$65,AD$1,FALSE),"")</f>
        <v/>
      </c>
      <c r="AE42" s="186" t="str">
        <f>IFERROR(VLOOKUP($A42,'中間シート (2)'!$M$6:$AR$65,AE$1,FALSE),"")</f>
        <v/>
      </c>
      <c r="AF42" s="186"/>
      <c r="AG42" s="186"/>
      <c r="AH42" s="186"/>
      <c r="AI42" s="194" t="str">
        <f>IFERROR(VLOOKUP($A42,'中間シート (2)'!$M$6:$BC$67,AI$1,FALSE),"")</f>
        <v/>
      </c>
      <c r="AJ42" s="194" t="str">
        <f>IFERROR(VLOOKUP($A42,'中間シート (2)'!$M$6:$BC$67,AJ$1,FALSE),"")</f>
        <v/>
      </c>
      <c r="AK42" s="194" t="str">
        <f>IFERROR(VLOOKUP($A42,'中間シート (2)'!$M$6:$BC$67,AK$1,FALSE),"")</f>
        <v/>
      </c>
      <c r="AL42" s="194" t="str">
        <f>IFERROR(VLOOKUP($A42,'中間シート (2)'!$M$6:$BC$67,AL$1,FALSE),"")</f>
        <v/>
      </c>
      <c r="AM42" s="194" t="str">
        <f>IFERROR(VLOOKUP($A42,'中間シート (2)'!$M$6:$BC$67,AM$1,FALSE),"")</f>
        <v/>
      </c>
      <c r="AN42" s="194" t="str">
        <f>IFERROR(VLOOKUP($A42,'中間シート (2)'!$M$6:$BC$67,AN$1,FALSE),"")</f>
        <v/>
      </c>
      <c r="AO42" s="194" t="str">
        <f>IFERROR(VLOOKUP($A42,'中間シート (2)'!$M$6:$BC$67,AO$1,FALSE),"")</f>
        <v/>
      </c>
      <c r="AP42" s="194" t="str">
        <f>IFERROR(VLOOKUP($A42,'中間シート (2)'!$M$6:$BC$67,AP$1,FALSE),"")</f>
        <v/>
      </c>
      <c r="AS42" s="187"/>
      <c r="AT42" s="187"/>
      <c r="AU42" s="187"/>
      <c r="AV42" s="290">
        <f t="shared" si="170"/>
        <v>1</v>
      </c>
      <c r="AW42" s="290">
        <f t="shared" si="171"/>
        <v>1</v>
      </c>
      <c r="AX42" s="290">
        <f t="shared" si="172"/>
        <v>1</v>
      </c>
      <c r="AY42" s="290">
        <f t="shared" si="173"/>
        <v>38</v>
      </c>
      <c r="AZ42" s="290">
        <f t="shared" si="174"/>
        <v>38</v>
      </c>
      <c r="BA42" s="290">
        <f t="shared" si="175"/>
        <v>381</v>
      </c>
      <c r="BB42" s="290">
        <f t="shared" si="8"/>
        <v>0</v>
      </c>
      <c r="BC42" s="290">
        <f t="shared" si="9"/>
        <v>0</v>
      </c>
      <c r="BD42" s="290">
        <f t="shared" si="176"/>
        <v>0</v>
      </c>
      <c r="BE42" s="290"/>
      <c r="BF42" s="290">
        <v>38</v>
      </c>
      <c r="BG42" s="290">
        <f t="shared" si="180"/>
        <v>0</v>
      </c>
      <c r="BH42" s="290">
        <f t="shared" si="12"/>
        <v>0</v>
      </c>
      <c r="BI42" s="290"/>
      <c r="BJ42" s="291" t="str">
        <f t="shared" si="13"/>
        <v>2-1</v>
      </c>
      <c r="BK42" s="291" t="str">
        <f t="shared" si="14"/>
        <v/>
      </c>
      <c r="BL42" s="291" t="str">
        <f t="shared" si="15"/>
        <v/>
      </c>
      <c r="BM42" s="291" t="str">
        <f t="shared" si="16"/>
        <v/>
      </c>
      <c r="BN42" s="291" t="str">
        <f t="shared" ca="1" si="17"/>
        <v/>
      </c>
      <c r="BO42" s="291" t="str">
        <f t="shared" ca="1" si="18"/>
        <v/>
      </c>
      <c r="BP42" s="291" t="str">
        <f t="shared" si="19"/>
        <v/>
      </c>
      <c r="BQ42" s="291" t="str">
        <f t="shared" ca="1" si="20"/>
        <v/>
      </c>
      <c r="BR42" s="291" t="str">
        <f t="shared" si="21"/>
        <v/>
      </c>
      <c r="BS42" s="291" t="str">
        <f t="shared" si="22"/>
        <v/>
      </c>
      <c r="BT42" s="291" t="str">
        <f t="shared" si="23"/>
        <v/>
      </c>
      <c r="BU42" s="291" t="str">
        <f t="shared" si="24"/>
        <v/>
      </c>
      <c r="BV42" s="291" t="str">
        <f t="shared" ca="1" si="25"/>
        <v/>
      </c>
      <c r="BW42" s="291" t="str">
        <f t="shared" si="26"/>
        <v/>
      </c>
      <c r="BX42" s="291" t="str">
        <f t="shared" ca="1" si="27"/>
        <v/>
      </c>
      <c r="BY42" s="291" t="str">
        <f t="shared" si="28"/>
        <v/>
      </c>
      <c r="BZ42" s="291" t="str">
        <f t="shared" si="29"/>
        <v/>
      </c>
      <c r="CA42" s="291" t="str">
        <f t="shared" si="30"/>
        <v>5-4</v>
      </c>
      <c r="CB42" s="291" t="str">
        <f t="shared" si="31"/>
        <v/>
      </c>
      <c r="CC42" s="291" t="str">
        <f t="shared" si="32"/>
        <v/>
      </c>
      <c r="CD42" s="291" t="str">
        <f t="shared" si="33"/>
        <v/>
      </c>
      <c r="CE42" s="291" t="str">
        <f t="shared" si="34"/>
        <v/>
      </c>
      <c r="CF42" s="291" t="str">
        <f t="shared" si="35"/>
        <v/>
      </c>
      <c r="CG42" s="291" t="str">
        <f t="shared" si="36"/>
        <v>7-3</v>
      </c>
      <c r="CH42" s="291" t="str">
        <f t="shared" si="37"/>
        <v/>
      </c>
      <c r="CI42" s="291" t="str">
        <f t="shared" si="38"/>
        <v/>
      </c>
      <c r="CJ42" s="291" t="str">
        <f t="shared" si="39"/>
        <v>8-3</v>
      </c>
      <c r="CK42" s="291" t="str">
        <f t="shared" si="40"/>
        <v>8-4</v>
      </c>
      <c r="CL42" s="291" t="str">
        <f t="shared" si="41"/>
        <v/>
      </c>
      <c r="CM42" s="291" t="str">
        <f t="shared" si="42"/>
        <v>9-1-3</v>
      </c>
      <c r="CN42" s="291" t="str">
        <f>IF(AND(I42&gt;=2, I42&lt;=4, N42=""), "",
IF(AND(N42&lt;&gt;"",IFERROR(MATCH(VALUE(N42),'主要用途（大分類）'!$A$5:$A$38,0),0)=0),"9-1-4",""))</f>
        <v/>
      </c>
      <c r="CO42" s="291" t="str">
        <f t="shared" si="43"/>
        <v/>
      </c>
      <c r="CP42" s="291" t="str">
        <f t="shared" si="44"/>
        <v>9-2-2</v>
      </c>
      <c r="CQ42" s="291" t="str">
        <f>IF(AND(I42&gt;=2, I42&lt;=4, O42=""), "",
IF(OR(AND(O42&lt;&gt;"",IFERROR(MATCH(VALUE(O42),建築物の用途区分!$C$5:$C$76,0),0)=0),AND(AI42&lt;&gt;"",IFERROR(MATCH(VALUE(AI42),建築物の用途区分!$C$5:$C$76,0),0)=0),AND(AK42&lt;&gt;"",IFERROR(MATCH(VALUE(AK42),建築物の用途区分!$C$5:$C$76,0),0)=0),AND(AM42&lt;&gt;"",IFERROR(MATCH(VALUE(AM42),建築物の用途区分!$C$5:$C$76,0),0)=0)),"9-2-3",""))</f>
        <v/>
      </c>
      <c r="CR42" s="291" t="str">
        <f>IF(AND(I42&gt;=2, I42&lt;=4, O42=""), "",IF(M42=1,IF(VLOOKUP(VALUE(O42),'用途の分類（用途区分）対応表'!$B$7:$S$78,IF(VALUE(N42)=1,2,IF(VALUE(N42)=2,3,IF(AND(N42&gt;=10,N42&lt;=24),N42-6,N42-26))),FALSE)="×","9-2-4",""),""))</f>
        <v/>
      </c>
      <c r="CS42" s="291" t="str">
        <f t="shared" si="45"/>
        <v/>
      </c>
      <c r="CT42" s="291" t="str">
        <f t="shared" si="46"/>
        <v/>
      </c>
      <c r="CU42" s="291" t="str">
        <f t="shared" si="47"/>
        <v/>
      </c>
      <c r="CV42" s="291" t="str">
        <f t="shared" si="48"/>
        <v/>
      </c>
      <c r="CW42" s="291" t="str">
        <f t="shared" si="49"/>
        <v/>
      </c>
      <c r="CX42" s="291" t="str">
        <f t="shared" si="50"/>
        <v/>
      </c>
      <c r="CY42" s="291" t="str">
        <f t="shared" si="51"/>
        <v/>
      </c>
      <c r="CZ42" s="291" t="str">
        <f t="shared" si="52"/>
        <v>11-3</v>
      </c>
      <c r="DA42" s="291" t="str">
        <f t="shared" si="53"/>
        <v/>
      </c>
      <c r="DB42" s="291" t="str">
        <f t="shared" si="54"/>
        <v/>
      </c>
      <c r="DC42" s="291" t="str">
        <f t="shared" si="55"/>
        <v/>
      </c>
      <c r="DD42" s="291" t="str">
        <f t="shared" si="56"/>
        <v>12-3</v>
      </c>
      <c r="DE42" s="291" t="str">
        <f t="shared" si="57"/>
        <v/>
      </c>
      <c r="DF42" s="291" t="str">
        <f t="shared" si="58"/>
        <v/>
      </c>
      <c r="DG42" s="291" t="str">
        <f t="shared" si="59"/>
        <v/>
      </c>
      <c r="DH42" s="291" t="str">
        <f t="shared" si="60"/>
        <v>13-3</v>
      </c>
      <c r="DI42" s="291" t="str">
        <f t="shared" si="61"/>
        <v/>
      </c>
      <c r="DJ42" s="291" t="str">
        <f t="shared" si="62"/>
        <v/>
      </c>
      <c r="DK42" s="291" t="str">
        <f t="shared" si="63"/>
        <v>13-8</v>
      </c>
      <c r="DL42" s="291" t="str">
        <f t="shared" si="64"/>
        <v/>
      </c>
      <c r="DM42" s="291" t="str">
        <f t="shared" si="65"/>
        <v/>
      </c>
      <c r="DN42" s="291" t="str">
        <f t="shared" si="66"/>
        <v/>
      </c>
      <c r="DO42" s="291" t="str">
        <f t="shared" si="67"/>
        <v>14-2</v>
      </c>
      <c r="DP42" s="291" t="str">
        <f t="shared" si="68"/>
        <v/>
      </c>
      <c r="DQ42" s="291" t="str">
        <f t="shared" si="69"/>
        <v/>
      </c>
      <c r="DR42" s="291" t="str">
        <f t="shared" si="70"/>
        <v/>
      </c>
      <c r="DS42" s="291" t="str">
        <f t="shared" si="71"/>
        <v/>
      </c>
      <c r="DT42" s="291" t="str">
        <f t="shared" si="72"/>
        <v/>
      </c>
      <c r="DU42" s="291" t="str">
        <f t="shared" si="73"/>
        <v/>
      </c>
      <c r="DV42" s="291" t="str">
        <f t="shared" si="74"/>
        <v/>
      </c>
      <c r="DW42" s="291" t="str">
        <f t="shared" si="75"/>
        <v/>
      </c>
      <c r="DX42" s="291" t="str">
        <f t="shared" si="76"/>
        <v/>
      </c>
      <c r="DY42" s="291" t="str">
        <f t="shared" si="77"/>
        <v/>
      </c>
      <c r="DZ42" s="291" t="str">
        <f t="shared" si="78"/>
        <v/>
      </c>
      <c r="EA42" s="291" t="str">
        <f t="shared" si="79"/>
        <v/>
      </c>
      <c r="EB42" s="291" t="str">
        <f t="shared" si="80"/>
        <v/>
      </c>
      <c r="EC42" s="291" t="str">
        <f t="shared" si="81"/>
        <v/>
      </c>
      <c r="ED42" s="291" t="str">
        <f t="shared" si="82"/>
        <v/>
      </c>
      <c r="EE42" s="291" t="str">
        <f t="shared" si="83"/>
        <v/>
      </c>
      <c r="EF42" s="291" t="str">
        <f t="shared" si="84"/>
        <v/>
      </c>
      <c r="EG42" s="291" t="str">
        <f t="shared" si="85"/>
        <v/>
      </c>
      <c r="EH42" s="291" t="str">
        <f t="shared" si="86"/>
        <v/>
      </c>
      <c r="EI42" s="291" t="str">
        <f t="shared" si="87"/>
        <v/>
      </c>
      <c r="EJ42" s="291" t="str">
        <f t="shared" si="88"/>
        <v/>
      </c>
      <c r="EK42" s="291" t="str">
        <f t="shared" si="89"/>
        <v/>
      </c>
      <c r="EL42" s="291" t="str">
        <f t="shared" si="90"/>
        <v/>
      </c>
      <c r="EM42" s="291" t="str">
        <f t="shared" si="91"/>
        <v/>
      </c>
      <c r="EN42" s="291" t="str">
        <f t="shared" si="92"/>
        <v/>
      </c>
      <c r="EO42" s="291" t="str">
        <f t="shared" si="93"/>
        <v/>
      </c>
      <c r="EP42" s="291" t="str">
        <f t="shared" si="94"/>
        <v/>
      </c>
      <c r="EQ42" s="291" t="str">
        <f t="shared" si="95"/>
        <v/>
      </c>
      <c r="ER42" s="291" t="str">
        <f t="shared" si="96"/>
        <v/>
      </c>
      <c r="ES42" s="291" t="str">
        <f t="shared" si="97"/>
        <v/>
      </c>
      <c r="ET42" s="291" t="str">
        <f t="shared" si="98"/>
        <v/>
      </c>
      <c r="EU42" s="291" t="str">
        <f t="shared" si="99"/>
        <v/>
      </c>
      <c r="EV42" s="291" t="str">
        <f t="shared" si="100"/>
        <v/>
      </c>
      <c r="EW42" s="291" t="str">
        <f t="shared" si="101"/>
        <v/>
      </c>
      <c r="EX42" s="291" t="str">
        <f t="shared" si="102"/>
        <v/>
      </c>
      <c r="EY42" s="291" t="str">
        <f t="shared" si="103"/>
        <v/>
      </c>
      <c r="EZ42" s="291" t="str">
        <f t="shared" si="104"/>
        <v/>
      </c>
      <c r="FA42" s="291" t="str">
        <f t="shared" si="105"/>
        <v/>
      </c>
      <c r="FB42" s="291" t="str">
        <f t="shared" si="106"/>
        <v/>
      </c>
      <c r="FC42" s="291" t="str">
        <f t="shared" si="107"/>
        <v/>
      </c>
      <c r="FD42" s="291" t="str">
        <f t="shared" si="108"/>
        <v/>
      </c>
      <c r="FE42" s="291" t="str">
        <f t="shared" si="109"/>
        <v/>
      </c>
      <c r="FF42" s="291" t="str">
        <f t="shared" si="110"/>
        <v/>
      </c>
      <c r="FG42" s="291" t="str">
        <f t="shared" si="111"/>
        <v/>
      </c>
      <c r="FH42" s="291" t="str">
        <f t="shared" si="112"/>
        <v/>
      </c>
      <c r="FI42" s="291" t="str">
        <f t="shared" si="113"/>
        <v/>
      </c>
      <c r="FJ42" s="291" t="str">
        <f t="shared" ca="1" si="114"/>
        <v/>
      </c>
      <c r="FK42" s="291" t="str">
        <f t="shared" ca="1" si="115"/>
        <v/>
      </c>
      <c r="FL42" s="291" t="str">
        <f t="shared" si="116"/>
        <v/>
      </c>
      <c r="FM42" s="291" t="str">
        <f t="shared" si="117"/>
        <v/>
      </c>
      <c r="FN42" s="291" t="str">
        <f t="shared" si="118"/>
        <v/>
      </c>
      <c r="FO42" s="291" t="str">
        <f t="shared" si="119"/>
        <v/>
      </c>
      <c r="FP42" s="291" t="str">
        <f t="shared" si="120"/>
        <v/>
      </c>
      <c r="FQ42" s="291" t="str">
        <f t="shared" si="121"/>
        <v/>
      </c>
      <c r="FR42" s="291" t="str">
        <f t="shared" si="122"/>
        <v/>
      </c>
      <c r="FS42" s="291" t="str">
        <f t="shared" si="123"/>
        <v/>
      </c>
      <c r="FT42" s="291" t="str">
        <f t="shared" si="124"/>
        <v/>
      </c>
      <c r="FU42" s="291" t="str">
        <f t="shared" si="125"/>
        <v/>
      </c>
      <c r="FV42" s="291" t="str">
        <f t="shared" si="126"/>
        <v/>
      </c>
      <c r="FW42" s="291" t="str">
        <f t="shared" si="127"/>
        <v/>
      </c>
      <c r="FX42" s="291" t="str">
        <f t="shared" si="128"/>
        <v/>
      </c>
      <c r="FY42" s="291" t="str">
        <f t="shared" ca="1" si="129"/>
        <v/>
      </c>
      <c r="FZ42" s="291" t="str">
        <f ca="1">IF(AND(I42="",X42="",AC42=""),"",
IF(COUNTIF(エラー22シート!$G$4:$G$53, OFFSET(J42,IF(I42="",0,-I42+1),0)*100+OFFSET(Y42,IF(I42="",0,-I42+1),0)*10+AC42)&gt;0,"22-4",""))</f>
        <v/>
      </c>
      <c r="GA42" s="291" t="str">
        <f t="shared" ca="1" si="130"/>
        <v/>
      </c>
      <c r="GB42" s="291" t="str">
        <f t="shared" ca="1" si="131"/>
        <v/>
      </c>
      <c r="GC42" s="291" t="str">
        <f t="shared" ca="1" si="132"/>
        <v/>
      </c>
      <c r="GD42" s="291" t="str">
        <f t="shared" ca="1" si="133"/>
        <v/>
      </c>
      <c r="GE42" s="291" t="str">
        <f t="shared" ca="1" si="134"/>
        <v/>
      </c>
      <c r="GF42" s="291" t="str">
        <f t="shared" ca="1" si="135"/>
        <v/>
      </c>
      <c r="GG42" s="291" t="str">
        <f t="shared" ca="1" si="136"/>
        <v/>
      </c>
      <c r="GH42" s="291" t="str">
        <f t="shared" ca="1" si="137"/>
        <v/>
      </c>
      <c r="GI42" s="291" t="str">
        <f t="shared" ca="1" si="138"/>
        <v/>
      </c>
      <c r="GJ42" s="291" t="str">
        <f t="shared" ca="1" si="139"/>
        <v/>
      </c>
      <c r="GK42" s="291" t="str">
        <f t="shared" ca="1" si="140"/>
        <v/>
      </c>
      <c r="GL42" s="291" t="str">
        <f t="shared" si="141"/>
        <v/>
      </c>
      <c r="GM42" s="291" t="str">
        <f t="shared" ca="1" si="142"/>
        <v/>
      </c>
      <c r="GN42" s="291" t="str">
        <f t="shared" ca="1" si="143"/>
        <v/>
      </c>
      <c r="GO42" s="291" t="str">
        <f t="shared" ca="1" si="144"/>
        <v/>
      </c>
      <c r="GP42" s="291" t="str">
        <f t="shared" ca="1" si="145"/>
        <v/>
      </c>
      <c r="GQ42" s="291" t="str">
        <f t="shared" ca="1" si="146"/>
        <v/>
      </c>
      <c r="GR42" s="291" t="str">
        <f t="shared" ca="1" si="147"/>
        <v/>
      </c>
      <c r="GS42" s="291" t="str">
        <f t="shared" ca="1" si="148"/>
        <v/>
      </c>
      <c r="GT42" s="291" t="str">
        <f t="shared" ca="1" si="149"/>
        <v/>
      </c>
      <c r="GU42" s="291" t="str">
        <f t="shared" ca="1" si="150"/>
        <v/>
      </c>
      <c r="GV42" s="291" t="str">
        <f t="shared" ca="1" si="151"/>
        <v/>
      </c>
      <c r="GW42" s="291" t="str">
        <f t="shared" ca="1" si="152"/>
        <v/>
      </c>
      <c r="GX42" s="291" t="str">
        <f t="shared" ca="1" si="153"/>
        <v/>
      </c>
      <c r="GY42" s="291" t="str">
        <f t="shared" ca="1" si="154"/>
        <v/>
      </c>
      <c r="GZ42" s="291" t="str">
        <f t="shared" ca="1" si="155"/>
        <v/>
      </c>
      <c r="HA42" s="291" t="str">
        <f t="shared" si="156"/>
        <v/>
      </c>
      <c r="HB42" s="291" t="str">
        <f t="shared" si="157"/>
        <v/>
      </c>
      <c r="HC42" s="291" t="str">
        <f t="shared" si="158"/>
        <v/>
      </c>
      <c r="HD42" s="291" t="str">
        <f t="shared" si="159"/>
        <v/>
      </c>
      <c r="HE42" s="291" t="str">
        <f t="shared" si="160"/>
        <v/>
      </c>
      <c r="HF42" s="291" t="str">
        <f t="shared" si="161"/>
        <v/>
      </c>
      <c r="HG42" s="291" t="str">
        <f t="shared" si="162"/>
        <v/>
      </c>
      <c r="HH42" s="291" t="str">
        <f t="shared" si="163"/>
        <v/>
      </c>
      <c r="HI42" s="291" t="str">
        <f t="shared" si="164"/>
        <v/>
      </c>
      <c r="HJ42" s="291" t="str">
        <f t="shared" si="165"/>
        <v/>
      </c>
      <c r="HK42" s="291" t="str">
        <f t="shared" si="166"/>
        <v/>
      </c>
      <c r="HL42" s="291" t="str">
        <f t="shared" si="167"/>
        <v/>
      </c>
      <c r="HM42" s="291" t="str">
        <f t="shared" si="168"/>
        <v>41-1</v>
      </c>
      <c r="HN42" s="291" t="str">
        <f t="shared" si="169"/>
        <v>35-1</v>
      </c>
    </row>
    <row r="43" spans="1:222">
      <c r="A43" s="332">
        <v>39</v>
      </c>
      <c r="B43" s="332">
        <f>COUNTIF('中間シート (2)'!M:M,行政集計シート※記入不要です!A43)</f>
        <v>0</v>
      </c>
      <c r="C43" s="188" t="str">
        <f t="shared" si="182"/>
        <v/>
      </c>
      <c r="D43" s="188" t="str">
        <f t="shared" si="181"/>
        <v/>
      </c>
      <c r="E43" s="188"/>
      <c r="F43" s="188" t="str">
        <f t="shared" si="179"/>
        <v/>
      </c>
      <c r="G43" s="189"/>
      <c r="H43" s="186" t="str">
        <f>IFERROR(VLOOKUP($A43,'中間シート (2)'!$M$6:$AR$65,H$1,FALSE),"")</f>
        <v/>
      </c>
      <c r="I43" s="186" t="str">
        <f>IFERROR(VLOOKUP($A43,'中間シート (2)'!$M$6:$AR$65,I$1,FALSE),"")</f>
        <v/>
      </c>
      <c r="J43" s="186" t="str">
        <f>IFERROR(VLOOKUP($A43,'中間シート (2)'!$M$6:$AR$65,J$1,FALSE),"")</f>
        <v/>
      </c>
      <c r="K43" s="186" t="str">
        <f>IFERROR(VLOOKUP($A43,'中間シート (2)'!$M$6:$AR$65,K$1,FALSE),"")</f>
        <v/>
      </c>
      <c r="L43" s="186" t="str">
        <f>IFERROR(VLOOKUP($A43,'中間シート (2)'!$M$6:$AR$65,L$1,FALSE),"")</f>
        <v/>
      </c>
      <c r="M43" s="186" t="str">
        <f>IFERROR(VLOOKUP($A43,'中間シート (2)'!$M$6:$AR$65,M$1,FALSE),"")</f>
        <v/>
      </c>
      <c r="N43" s="186" t="str">
        <f>IFERROR(VLOOKUP($A43,'中間シート (2)'!$M$6:$AR$65,N$1,FALSE),"")</f>
        <v/>
      </c>
      <c r="O43" s="186" t="str">
        <f>IFERROR(VLOOKUP($A43,'中間シート (2)'!$M$6:$AR$65,O$1,FALSE),"")</f>
        <v/>
      </c>
      <c r="P43" s="186" t="str">
        <f>IFERROR(VLOOKUP($A43,'中間シート (2)'!$M$6:$AR$65,P$1,FALSE),"")</f>
        <v/>
      </c>
      <c r="Q43" s="186" t="str">
        <f>IFERROR(VLOOKUP($A43,'中間シート (2)'!$M$6:$AR$65,Q$1,FALSE),"")</f>
        <v/>
      </c>
      <c r="R43" s="186" t="str">
        <f>IFERROR(VLOOKUP($A43,'中間シート (2)'!$M$6:$AR$65,R$1,FALSE),"")</f>
        <v/>
      </c>
      <c r="S43" s="186" t="str">
        <f>IFERROR(VLOOKUP($A43,'中間シート (2)'!$M$6:$AR$65,S$1,FALSE),"")</f>
        <v/>
      </c>
      <c r="T43" s="186" t="str">
        <f>IFERROR(VLOOKUP($A43,'中間シート (2)'!$M$6:$AR$65,T$1,FALSE),"")</f>
        <v/>
      </c>
      <c r="U43" s="186" t="str">
        <f>IFERROR(VLOOKUP($A43,'中間シート (2)'!$M$6:$AR$65,U$1,FALSE),"")</f>
        <v/>
      </c>
      <c r="V43" s="186" t="str">
        <f>IFERROR(VLOOKUP($A43,'中間シート (2)'!$M$6:$AR$65,V$1,FALSE),"")</f>
        <v/>
      </c>
      <c r="W43" s="186"/>
      <c r="X43" s="186" t="str">
        <f>IFERROR(VLOOKUP($A43,'中間シート (2)'!$M$6:$AR$65,X$1,FALSE),"")</f>
        <v/>
      </c>
      <c r="Y43" s="186" t="str">
        <f>IFERROR(VLOOKUP($A43,'中間シート (2)'!$M$6:$AR$65,Y$1,FALSE),"")</f>
        <v/>
      </c>
      <c r="Z43" s="186" t="str">
        <f>IFERROR(VLOOKUP($A43,'中間シート (2)'!$M$6:$AR$65,Z$1,FALSE),"")</f>
        <v/>
      </c>
      <c r="AA43" s="186" t="str">
        <f>IFERROR(VLOOKUP($A43,'中間シート (2)'!$M$6:$AR$65,AA$1,FALSE),"")</f>
        <v/>
      </c>
      <c r="AB43" s="186" t="str">
        <f>IFERROR(VLOOKUP($A43,'中間シート (2)'!$M$6:$AR$65,AB$1,FALSE),"")</f>
        <v/>
      </c>
      <c r="AC43" s="186" t="str">
        <f>IFERROR(VLOOKUP($A43,'中間シート (2)'!$M$6:$AR$65,AC$1,FALSE),"")</f>
        <v/>
      </c>
      <c r="AD43" s="186" t="str">
        <f>IFERROR(VLOOKUP($A43,'中間シート (2)'!$M$6:$AR$65,AD$1,FALSE),"")</f>
        <v/>
      </c>
      <c r="AE43" s="186" t="str">
        <f>IFERROR(VLOOKUP($A43,'中間シート (2)'!$M$6:$AR$65,AE$1,FALSE),"")</f>
        <v/>
      </c>
      <c r="AF43" s="186"/>
      <c r="AG43" s="186"/>
      <c r="AH43" s="186"/>
      <c r="AI43" s="194" t="str">
        <f>IFERROR(VLOOKUP($A43,'中間シート (2)'!$M$6:$BC$67,AI$1,FALSE),"")</f>
        <v/>
      </c>
      <c r="AJ43" s="194" t="str">
        <f>IFERROR(VLOOKUP($A43,'中間シート (2)'!$M$6:$BC$67,AJ$1,FALSE),"")</f>
        <v/>
      </c>
      <c r="AK43" s="194" t="str">
        <f>IFERROR(VLOOKUP($A43,'中間シート (2)'!$M$6:$BC$67,AK$1,FALSE),"")</f>
        <v/>
      </c>
      <c r="AL43" s="194" t="str">
        <f>IFERROR(VLOOKUP($A43,'中間シート (2)'!$M$6:$BC$67,AL$1,FALSE),"")</f>
        <v/>
      </c>
      <c r="AM43" s="194" t="str">
        <f>IFERROR(VLOOKUP($A43,'中間シート (2)'!$M$6:$BC$67,AM$1,FALSE),"")</f>
        <v/>
      </c>
      <c r="AN43" s="194" t="str">
        <f>IFERROR(VLOOKUP($A43,'中間シート (2)'!$M$6:$BC$67,AN$1,FALSE),"")</f>
        <v/>
      </c>
      <c r="AO43" s="194" t="str">
        <f>IFERROR(VLOOKUP($A43,'中間シート (2)'!$M$6:$BC$67,AO$1,FALSE),"")</f>
        <v/>
      </c>
      <c r="AP43" s="194" t="str">
        <f>IFERROR(VLOOKUP($A43,'中間シート (2)'!$M$6:$BC$67,AP$1,FALSE),"")</f>
        <v/>
      </c>
      <c r="AS43" s="187"/>
      <c r="AT43" s="187"/>
      <c r="AU43" s="187"/>
      <c r="AV43" s="290">
        <f t="shared" si="170"/>
        <v>1</v>
      </c>
      <c r="AW43" s="290">
        <f t="shared" si="171"/>
        <v>1</v>
      </c>
      <c r="AX43" s="290">
        <f t="shared" si="172"/>
        <v>1</v>
      </c>
      <c r="AY43" s="290">
        <f t="shared" si="173"/>
        <v>39</v>
      </c>
      <c r="AZ43" s="290">
        <f t="shared" si="174"/>
        <v>39</v>
      </c>
      <c r="BA43" s="290">
        <f t="shared" si="175"/>
        <v>391</v>
      </c>
      <c r="BB43" s="290">
        <f t="shared" si="8"/>
        <v>0</v>
      </c>
      <c r="BC43" s="290">
        <f t="shared" si="9"/>
        <v>0</v>
      </c>
      <c r="BD43" s="290">
        <f t="shared" si="176"/>
        <v>0</v>
      </c>
      <c r="BE43" s="290"/>
      <c r="BF43" s="290">
        <v>39</v>
      </c>
      <c r="BG43" s="290">
        <f t="shared" si="180"/>
        <v>0</v>
      </c>
      <c r="BH43" s="290">
        <f t="shared" si="12"/>
        <v>0</v>
      </c>
      <c r="BI43" s="290"/>
      <c r="BJ43" s="291" t="str">
        <f t="shared" si="13"/>
        <v>2-1</v>
      </c>
      <c r="BK43" s="291" t="str">
        <f t="shared" si="14"/>
        <v/>
      </c>
      <c r="BL43" s="291" t="str">
        <f t="shared" si="15"/>
        <v/>
      </c>
      <c r="BM43" s="291" t="str">
        <f t="shared" si="16"/>
        <v/>
      </c>
      <c r="BN43" s="291" t="str">
        <f t="shared" ca="1" si="17"/>
        <v/>
      </c>
      <c r="BO43" s="291" t="str">
        <f t="shared" ca="1" si="18"/>
        <v/>
      </c>
      <c r="BP43" s="291" t="str">
        <f t="shared" si="19"/>
        <v/>
      </c>
      <c r="BQ43" s="291" t="str">
        <f t="shared" ca="1" si="20"/>
        <v/>
      </c>
      <c r="BR43" s="291" t="str">
        <f t="shared" si="21"/>
        <v/>
      </c>
      <c r="BS43" s="291" t="str">
        <f t="shared" si="22"/>
        <v/>
      </c>
      <c r="BT43" s="291" t="str">
        <f t="shared" si="23"/>
        <v/>
      </c>
      <c r="BU43" s="291" t="str">
        <f t="shared" si="24"/>
        <v/>
      </c>
      <c r="BV43" s="291" t="str">
        <f t="shared" ca="1" si="25"/>
        <v/>
      </c>
      <c r="BW43" s="291" t="str">
        <f t="shared" si="26"/>
        <v/>
      </c>
      <c r="BX43" s="291" t="str">
        <f t="shared" ca="1" si="27"/>
        <v/>
      </c>
      <c r="BY43" s="291" t="str">
        <f t="shared" si="28"/>
        <v/>
      </c>
      <c r="BZ43" s="291" t="str">
        <f t="shared" si="29"/>
        <v/>
      </c>
      <c r="CA43" s="291" t="str">
        <f t="shared" si="30"/>
        <v>5-4</v>
      </c>
      <c r="CB43" s="291" t="str">
        <f t="shared" si="31"/>
        <v/>
      </c>
      <c r="CC43" s="291" t="str">
        <f t="shared" si="32"/>
        <v/>
      </c>
      <c r="CD43" s="291" t="str">
        <f t="shared" si="33"/>
        <v/>
      </c>
      <c r="CE43" s="291" t="str">
        <f t="shared" si="34"/>
        <v/>
      </c>
      <c r="CF43" s="291" t="str">
        <f t="shared" si="35"/>
        <v/>
      </c>
      <c r="CG43" s="291" t="str">
        <f t="shared" si="36"/>
        <v>7-3</v>
      </c>
      <c r="CH43" s="291" t="str">
        <f t="shared" si="37"/>
        <v/>
      </c>
      <c r="CI43" s="291" t="str">
        <f t="shared" si="38"/>
        <v/>
      </c>
      <c r="CJ43" s="291" t="str">
        <f t="shared" si="39"/>
        <v>8-3</v>
      </c>
      <c r="CK43" s="291" t="str">
        <f t="shared" si="40"/>
        <v>8-4</v>
      </c>
      <c r="CL43" s="291" t="str">
        <f t="shared" si="41"/>
        <v/>
      </c>
      <c r="CM43" s="291" t="str">
        <f t="shared" si="42"/>
        <v>9-1-3</v>
      </c>
      <c r="CN43" s="291" t="str">
        <f>IF(AND(I43&gt;=2, I43&lt;=4, N43=""), "",
IF(AND(N43&lt;&gt;"",IFERROR(MATCH(VALUE(N43),'主要用途（大分類）'!$A$5:$A$38,0),0)=0),"9-1-4",""))</f>
        <v/>
      </c>
      <c r="CO43" s="291" t="str">
        <f t="shared" si="43"/>
        <v/>
      </c>
      <c r="CP43" s="291" t="str">
        <f t="shared" si="44"/>
        <v>9-2-2</v>
      </c>
      <c r="CQ43" s="291" t="str">
        <f>IF(AND(I43&gt;=2, I43&lt;=4, O43=""), "",
IF(OR(AND(O43&lt;&gt;"",IFERROR(MATCH(VALUE(O43),建築物の用途区分!$C$5:$C$76,0),0)=0),AND(AI43&lt;&gt;"",IFERROR(MATCH(VALUE(AI43),建築物の用途区分!$C$5:$C$76,0),0)=0),AND(AK43&lt;&gt;"",IFERROR(MATCH(VALUE(AK43),建築物の用途区分!$C$5:$C$76,0),0)=0),AND(AM43&lt;&gt;"",IFERROR(MATCH(VALUE(AM43),建築物の用途区分!$C$5:$C$76,0),0)=0)),"9-2-3",""))</f>
        <v/>
      </c>
      <c r="CR43" s="291" t="str">
        <f>IF(AND(I43&gt;=2, I43&lt;=4, O43=""), "",IF(M43=1,IF(VLOOKUP(VALUE(O43),'用途の分類（用途区分）対応表'!$B$7:$S$78,IF(VALUE(N43)=1,2,IF(VALUE(N43)=2,3,IF(AND(N43&gt;=10,N43&lt;=24),N43-6,N43-26))),FALSE)="×","9-2-4",""),""))</f>
        <v/>
      </c>
      <c r="CS43" s="291" t="str">
        <f t="shared" si="45"/>
        <v/>
      </c>
      <c r="CT43" s="291" t="str">
        <f t="shared" si="46"/>
        <v/>
      </c>
      <c r="CU43" s="291" t="str">
        <f t="shared" si="47"/>
        <v/>
      </c>
      <c r="CV43" s="291" t="str">
        <f t="shared" si="48"/>
        <v/>
      </c>
      <c r="CW43" s="291" t="str">
        <f t="shared" si="49"/>
        <v/>
      </c>
      <c r="CX43" s="291" t="str">
        <f t="shared" si="50"/>
        <v/>
      </c>
      <c r="CY43" s="291" t="str">
        <f t="shared" si="51"/>
        <v/>
      </c>
      <c r="CZ43" s="291" t="str">
        <f t="shared" si="52"/>
        <v>11-3</v>
      </c>
      <c r="DA43" s="291" t="str">
        <f t="shared" si="53"/>
        <v/>
      </c>
      <c r="DB43" s="291" t="str">
        <f t="shared" si="54"/>
        <v/>
      </c>
      <c r="DC43" s="291" t="str">
        <f t="shared" si="55"/>
        <v/>
      </c>
      <c r="DD43" s="291" t="str">
        <f t="shared" si="56"/>
        <v>12-3</v>
      </c>
      <c r="DE43" s="291" t="str">
        <f t="shared" si="57"/>
        <v/>
      </c>
      <c r="DF43" s="291" t="str">
        <f t="shared" si="58"/>
        <v/>
      </c>
      <c r="DG43" s="291" t="str">
        <f t="shared" si="59"/>
        <v/>
      </c>
      <c r="DH43" s="291" t="str">
        <f t="shared" si="60"/>
        <v>13-3</v>
      </c>
      <c r="DI43" s="291" t="str">
        <f t="shared" si="61"/>
        <v/>
      </c>
      <c r="DJ43" s="291" t="str">
        <f t="shared" si="62"/>
        <v/>
      </c>
      <c r="DK43" s="291" t="str">
        <f t="shared" si="63"/>
        <v>13-8</v>
      </c>
      <c r="DL43" s="291" t="str">
        <f t="shared" si="64"/>
        <v/>
      </c>
      <c r="DM43" s="291" t="str">
        <f t="shared" si="65"/>
        <v/>
      </c>
      <c r="DN43" s="291" t="str">
        <f t="shared" si="66"/>
        <v/>
      </c>
      <c r="DO43" s="291" t="str">
        <f t="shared" si="67"/>
        <v>14-2</v>
      </c>
      <c r="DP43" s="291" t="str">
        <f t="shared" si="68"/>
        <v/>
      </c>
      <c r="DQ43" s="291" t="str">
        <f t="shared" si="69"/>
        <v/>
      </c>
      <c r="DR43" s="291" t="str">
        <f t="shared" si="70"/>
        <v/>
      </c>
      <c r="DS43" s="291" t="str">
        <f t="shared" si="71"/>
        <v/>
      </c>
      <c r="DT43" s="291" t="str">
        <f t="shared" si="72"/>
        <v/>
      </c>
      <c r="DU43" s="291" t="str">
        <f t="shared" si="73"/>
        <v/>
      </c>
      <c r="DV43" s="291" t="str">
        <f t="shared" si="74"/>
        <v/>
      </c>
      <c r="DW43" s="291" t="str">
        <f t="shared" si="75"/>
        <v/>
      </c>
      <c r="DX43" s="291" t="str">
        <f t="shared" si="76"/>
        <v/>
      </c>
      <c r="DY43" s="291" t="str">
        <f t="shared" si="77"/>
        <v/>
      </c>
      <c r="DZ43" s="291" t="str">
        <f t="shared" si="78"/>
        <v/>
      </c>
      <c r="EA43" s="291" t="str">
        <f t="shared" si="79"/>
        <v/>
      </c>
      <c r="EB43" s="291" t="str">
        <f t="shared" si="80"/>
        <v/>
      </c>
      <c r="EC43" s="291" t="str">
        <f t="shared" si="81"/>
        <v/>
      </c>
      <c r="ED43" s="291" t="str">
        <f t="shared" si="82"/>
        <v/>
      </c>
      <c r="EE43" s="291" t="str">
        <f t="shared" si="83"/>
        <v/>
      </c>
      <c r="EF43" s="291" t="str">
        <f t="shared" si="84"/>
        <v/>
      </c>
      <c r="EG43" s="291" t="str">
        <f t="shared" si="85"/>
        <v/>
      </c>
      <c r="EH43" s="291" t="str">
        <f t="shared" si="86"/>
        <v/>
      </c>
      <c r="EI43" s="291" t="str">
        <f t="shared" si="87"/>
        <v/>
      </c>
      <c r="EJ43" s="291" t="str">
        <f t="shared" si="88"/>
        <v/>
      </c>
      <c r="EK43" s="291" t="str">
        <f t="shared" si="89"/>
        <v/>
      </c>
      <c r="EL43" s="291" t="str">
        <f t="shared" si="90"/>
        <v/>
      </c>
      <c r="EM43" s="291" t="str">
        <f t="shared" si="91"/>
        <v/>
      </c>
      <c r="EN43" s="291" t="str">
        <f t="shared" si="92"/>
        <v/>
      </c>
      <c r="EO43" s="291" t="str">
        <f t="shared" si="93"/>
        <v/>
      </c>
      <c r="EP43" s="291" t="str">
        <f t="shared" si="94"/>
        <v/>
      </c>
      <c r="EQ43" s="291" t="str">
        <f t="shared" si="95"/>
        <v/>
      </c>
      <c r="ER43" s="291" t="str">
        <f t="shared" si="96"/>
        <v/>
      </c>
      <c r="ES43" s="291" t="str">
        <f t="shared" si="97"/>
        <v/>
      </c>
      <c r="ET43" s="291" t="str">
        <f t="shared" si="98"/>
        <v/>
      </c>
      <c r="EU43" s="291" t="str">
        <f t="shared" si="99"/>
        <v/>
      </c>
      <c r="EV43" s="291" t="str">
        <f t="shared" si="100"/>
        <v/>
      </c>
      <c r="EW43" s="291" t="str">
        <f t="shared" si="101"/>
        <v/>
      </c>
      <c r="EX43" s="291" t="str">
        <f t="shared" si="102"/>
        <v/>
      </c>
      <c r="EY43" s="291" t="str">
        <f t="shared" si="103"/>
        <v/>
      </c>
      <c r="EZ43" s="291" t="str">
        <f t="shared" si="104"/>
        <v/>
      </c>
      <c r="FA43" s="291" t="str">
        <f t="shared" si="105"/>
        <v/>
      </c>
      <c r="FB43" s="291" t="str">
        <f t="shared" si="106"/>
        <v/>
      </c>
      <c r="FC43" s="291" t="str">
        <f t="shared" si="107"/>
        <v/>
      </c>
      <c r="FD43" s="291" t="str">
        <f t="shared" si="108"/>
        <v/>
      </c>
      <c r="FE43" s="291" t="str">
        <f t="shared" si="109"/>
        <v/>
      </c>
      <c r="FF43" s="291" t="str">
        <f t="shared" si="110"/>
        <v/>
      </c>
      <c r="FG43" s="291" t="str">
        <f t="shared" si="111"/>
        <v/>
      </c>
      <c r="FH43" s="291" t="str">
        <f t="shared" si="112"/>
        <v/>
      </c>
      <c r="FI43" s="291" t="str">
        <f t="shared" si="113"/>
        <v/>
      </c>
      <c r="FJ43" s="291" t="str">
        <f t="shared" ca="1" si="114"/>
        <v/>
      </c>
      <c r="FK43" s="291" t="str">
        <f t="shared" ca="1" si="115"/>
        <v/>
      </c>
      <c r="FL43" s="291" t="str">
        <f t="shared" si="116"/>
        <v/>
      </c>
      <c r="FM43" s="291" t="str">
        <f t="shared" si="117"/>
        <v/>
      </c>
      <c r="FN43" s="291" t="str">
        <f t="shared" si="118"/>
        <v/>
      </c>
      <c r="FO43" s="291" t="str">
        <f t="shared" si="119"/>
        <v/>
      </c>
      <c r="FP43" s="291" t="str">
        <f t="shared" si="120"/>
        <v/>
      </c>
      <c r="FQ43" s="291" t="str">
        <f t="shared" si="121"/>
        <v/>
      </c>
      <c r="FR43" s="291" t="str">
        <f t="shared" si="122"/>
        <v/>
      </c>
      <c r="FS43" s="291" t="str">
        <f t="shared" si="123"/>
        <v/>
      </c>
      <c r="FT43" s="291" t="str">
        <f t="shared" si="124"/>
        <v/>
      </c>
      <c r="FU43" s="291" t="str">
        <f t="shared" si="125"/>
        <v/>
      </c>
      <c r="FV43" s="291" t="str">
        <f t="shared" si="126"/>
        <v/>
      </c>
      <c r="FW43" s="291" t="str">
        <f t="shared" si="127"/>
        <v/>
      </c>
      <c r="FX43" s="291" t="str">
        <f t="shared" si="128"/>
        <v/>
      </c>
      <c r="FY43" s="291" t="str">
        <f t="shared" ca="1" si="129"/>
        <v/>
      </c>
      <c r="FZ43" s="291" t="str">
        <f ca="1">IF(AND(I43="",X43="",AC43=""),"",
IF(COUNTIF(エラー22シート!$G$4:$G$53, OFFSET(J43,IF(I43="",0,-I43+1),0)*100+OFFSET(Y43,IF(I43="",0,-I43+1),0)*10+AC43)&gt;0,"22-4",""))</f>
        <v/>
      </c>
      <c r="GA43" s="291" t="str">
        <f t="shared" ca="1" si="130"/>
        <v/>
      </c>
      <c r="GB43" s="291" t="str">
        <f t="shared" ca="1" si="131"/>
        <v/>
      </c>
      <c r="GC43" s="291" t="str">
        <f t="shared" ca="1" si="132"/>
        <v/>
      </c>
      <c r="GD43" s="291" t="str">
        <f t="shared" ca="1" si="133"/>
        <v/>
      </c>
      <c r="GE43" s="291" t="str">
        <f t="shared" ca="1" si="134"/>
        <v/>
      </c>
      <c r="GF43" s="291" t="str">
        <f t="shared" ca="1" si="135"/>
        <v/>
      </c>
      <c r="GG43" s="291" t="str">
        <f t="shared" ca="1" si="136"/>
        <v/>
      </c>
      <c r="GH43" s="291" t="str">
        <f t="shared" ca="1" si="137"/>
        <v/>
      </c>
      <c r="GI43" s="291" t="str">
        <f t="shared" ca="1" si="138"/>
        <v/>
      </c>
      <c r="GJ43" s="291" t="str">
        <f t="shared" ca="1" si="139"/>
        <v/>
      </c>
      <c r="GK43" s="291" t="str">
        <f t="shared" ca="1" si="140"/>
        <v/>
      </c>
      <c r="GL43" s="291" t="str">
        <f t="shared" si="141"/>
        <v/>
      </c>
      <c r="GM43" s="291" t="str">
        <f t="shared" ca="1" si="142"/>
        <v/>
      </c>
      <c r="GN43" s="291" t="str">
        <f t="shared" ca="1" si="143"/>
        <v/>
      </c>
      <c r="GO43" s="291" t="str">
        <f t="shared" ca="1" si="144"/>
        <v/>
      </c>
      <c r="GP43" s="291" t="str">
        <f t="shared" ca="1" si="145"/>
        <v/>
      </c>
      <c r="GQ43" s="291" t="str">
        <f t="shared" ca="1" si="146"/>
        <v/>
      </c>
      <c r="GR43" s="291" t="str">
        <f t="shared" ca="1" si="147"/>
        <v/>
      </c>
      <c r="GS43" s="291" t="str">
        <f t="shared" ca="1" si="148"/>
        <v/>
      </c>
      <c r="GT43" s="291" t="str">
        <f t="shared" ca="1" si="149"/>
        <v/>
      </c>
      <c r="GU43" s="291" t="str">
        <f t="shared" ca="1" si="150"/>
        <v/>
      </c>
      <c r="GV43" s="291" t="str">
        <f t="shared" ca="1" si="151"/>
        <v/>
      </c>
      <c r="GW43" s="291" t="str">
        <f t="shared" ca="1" si="152"/>
        <v/>
      </c>
      <c r="GX43" s="291" t="str">
        <f t="shared" ca="1" si="153"/>
        <v/>
      </c>
      <c r="GY43" s="291" t="str">
        <f t="shared" ca="1" si="154"/>
        <v/>
      </c>
      <c r="GZ43" s="291" t="str">
        <f t="shared" ca="1" si="155"/>
        <v/>
      </c>
      <c r="HA43" s="291" t="str">
        <f t="shared" si="156"/>
        <v/>
      </c>
      <c r="HB43" s="291" t="str">
        <f t="shared" si="157"/>
        <v/>
      </c>
      <c r="HC43" s="291" t="str">
        <f t="shared" si="158"/>
        <v/>
      </c>
      <c r="HD43" s="291" t="str">
        <f t="shared" si="159"/>
        <v/>
      </c>
      <c r="HE43" s="291" t="str">
        <f t="shared" si="160"/>
        <v/>
      </c>
      <c r="HF43" s="291" t="str">
        <f t="shared" si="161"/>
        <v/>
      </c>
      <c r="HG43" s="291" t="str">
        <f t="shared" si="162"/>
        <v/>
      </c>
      <c r="HH43" s="291" t="str">
        <f t="shared" si="163"/>
        <v/>
      </c>
      <c r="HI43" s="291" t="str">
        <f t="shared" si="164"/>
        <v/>
      </c>
      <c r="HJ43" s="291" t="str">
        <f t="shared" si="165"/>
        <v/>
      </c>
      <c r="HK43" s="291" t="str">
        <f t="shared" si="166"/>
        <v/>
      </c>
      <c r="HL43" s="291" t="str">
        <f t="shared" si="167"/>
        <v/>
      </c>
      <c r="HM43" s="291" t="str">
        <f t="shared" si="168"/>
        <v>41-1</v>
      </c>
      <c r="HN43" s="291" t="str">
        <f t="shared" si="169"/>
        <v>35-1</v>
      </c>
    </row>
    <row r="44" spans="1:222">
      <c r="A44" s="332">
        <v>40</v>
      </c>
      <c r="B44" s="332">
        <f>COUNTIF('中間シート (2)'!M:M,行政集計シート※記入不要です!A44)</f>
        <v>0</v>
      </c>
      <c r="C44" s="188" t="str">
        <f t="shared" si="182"/>
        <v/>
      </c>
      <c r="D44" s="188" t="str">
        <f t="shared" si="181"/>
        <v/>
      </c>
      <c r="E44" s="188"/>
      <c r="F44" s="188" t="str">
        <f t="shared" si="179"/>
        <v/>
      </c>
      <c r="G44" s="189"/>
      <c r="H44" s="186" t="str">
        <f>IFERROR(VLOOKUP($A44,'中間シート (2)'!$M$6:$AR$65,H$1,FALSE),"")</f>
        <v/>
      </c>
      <c r="I44" s="186" t="str">
        <f>IFERROR(VLOOKUP($A44,'中間シート (2)'!$M$6:$AR$65,I$1,FALSE),"")</f>
        <v/>
      </c>
      <c r="J44" s="186" t="str">
        <f>IFERROR(VLOOKUP($A44,'中間シート (2)'!$M$6:$AR$65,J$1,FALSE),"")</f>
        <v/>
      </c>
      <c r="K44" s="186" t="str">
        <f>IFERROR(VLOOKUP($A44,'中間シート (2)'!$M$6:$AR$65,K$1,FALSE),"")</f>
        <v/>
      </c>
      <c r="L44" s="186" t="str">
        <f>IFERROR(VLOOKUP($A44,'中間シート (2)'!$M$6:$AR$65,L$1,FALSE),"")</f>
        <v/>
      </c>
      <c r="M44" s="186" t="str">
        <f>IFERROR(VLOOKUP($A44,'中間シート (2)'!$M$6:$AR$65,M$1,FALSE),"")</f>
        <v/>
      </c>
      <c r="N44" s="186" t="str">
        <f>IFERROR(VLOOKUP($A44,'中間シート (2)'!$M$6:$AR$65,N$1,FALSE),"")</f>
        <v/>
      </c>
      <c r="O44" s="186" t="str">
        <f>IFERROR(VLOOKUP($A44,'中間シート (2)'!$M$6:$AR$65,O$1,FALSE),"")</f>
        <v/>
      </c>
      <c r="P44" s="186" t="str">
        <f>IFERROR(VLOOKUP($A44,'中間シート (2)'!$M$6:$AR$65,P$1,FALSE),"")</f>
        <v/>
      </c>
      <c r="Q44" s="186" t="str">
        <f>IFERROR(VLOOKUP($A44,'中間シート (2)'!$M$6:$AR$65,Q$1,FALSE),"")</f>
        <v/>
      </c>
      <c r="R44" s="186" t="str">
        <f>IFERROR(VLOOKUP($A44,'中間シート (2)'!$M$6:$AR$65,R$1,FALSE),"")</f>
        <v/>
      </c>
      <c r="S44" s="186" t="str">
        <f>IFERROR(VLOOKUP($A44,'中間シート (2)'!$M$6:$AR$65,S$1,FALSE),"")</f>
        <v/>
      </c>
      <c r="T44" s="186" t="str">
        <f>IFERROR(VLOOKUP($A44,'中間シート (2)'!$M$6:$AR$65,T$1,FALSE),"")</f>
        <v/>
      </c>
      <c r="U44" s="186" t="str">
        <f>IFERROR(VLOOKUP($A44,'中間シート (2)'!$M$6:$AR$65,U$1,FALSE),"")</f>
        <v/>
      </c>
      <c r="V44" s="186" t="str">
        <f>IFERROR(VLOOKUP($A44,'中間シート (2)'!$M$6:$AR$65,V$1,FALSE),"")</f>
        <v/>
      </c>
      <c r="W44" s="186"/>
      <c r="X44" s="186" t="str">
        <f>IFERROR(VLOOKUP($A44,'中間シート (2)'!$M$6:$AR$65,X$1,FALSE),"")</f>
        <v/>
      </c>
      <c r="Y44" s="186" t="str">
        <f>IFERROR(VLOOKUP($A44,'中間シート (2)'!$M$6:$AR$65,Y$1,FALSE),"")</f>
        <v/>
      </c>
      <c r="Z44" s="186" t="str">
        <f>IFERROR(VLOOKUP($A44,'中間シート (2)'!$M$6:$AR$65,Z$1,FALSE),"")</f>
        <v/>
      </c>
      <c r="AA44" s="186" t="str">
        <f>IFERROR(VLOOKUP($A44,'中間シート (2)'!$M$6:$AR$65,AA$1,FALSE),"")</f>
        <v/>
      </c>
      <c r="AB44" s="186" t="str">
        <f>IFERROR(VLOOKUP($A44,'中間シート (2)'!$M$6:$AR$65,AB$1,FALSE),"")</f>
        <v/>
      </c>
      <c r="AC44" s="186" t="str">
        <f>IFERROR(VLOOKUP($A44,'中間シート (2)'!$M$6:$AR$65,AC$1,FALSE),"")</f>
        <v/>
      </c>
      <c r="AD44" s="186" t="str">
        <f>IFERROR(VLOOKUP($A44,'中間シート (2)'!$M$6:$AR$65,AD$1,FALSE),"")</f>
        <v/>
      </c>
      <c r="AE44" s="186" t="str">
        <f>IFERROR(VLOOKUP($A44,'中間シート (2)'!$M$6:$AR$65,AE$1,FALSE),"")</f>
        <v/>
      </c>
      <c r="AF44" s="186"/>
      <c r="AG44" s="186"/>
      <c r="AH44" s="186"/>
      <c r="AI44" s="194" t="str">
        <f>IFERROR(VLOOKUP($A44,'中間シート (2)'!$M$6:$BC$67,AI$1,FALSE),"")</f>
        <v/>
      </c>
      <c r="AJ44" s="194" t="str">
        <f>IFERROR(VLOOKUP($A44,'中間シート (2)'!$M$6:$BC$67,AJ$1,FALSE),"")</f>
        <v/>
      </c>
      <c r="AK44" s="194" t="str">
        <f>IFERROR(VLOOKUP($A44,'中間シート (2)'!$M$6:$BC$67,AK$1,FALSE),"")</f>
        <v/>
      </c>
      <c r="AL44" s="194" t="str">
        <f>IFERROR(VLOOKUP($A44,'中間シート (2)'!$M$6:$BC$67,AL$1,FALSE),"")</f>
        <v/>
      </c>
      <c r="AM44" s="194" t="str">
        <f>IFERROR(VLOOKUP($A44,'中間シート (2)'!$M$6:$BC$67,AM$1,FALSE),"")</f>
        <v/>
      </c>
      <c r="AN44" s="194" t="str">
        <f>IFERROR(VLOOKUP($A44,'中間シート (2)'!$M$6:$BC$67,AN$1,FALSE),"")</f>
        <v/>
      </c>
      <c r="AO44" s="194" t="str">
        <f>IFERROR(VLOOKUP($A44,'中間シート (2)'!$M$6:$BC$67,AO$1,FALSE),"")</f>
        <v/>
      </c>
      <c r="AP44" s="194" t="str">
        <f>IFERROR(VLOOKUP($A44,'中間シート (2)'!$M$6:$BC$67,AP$1,FALSE),"")</f>
        <v/>
      </c>
      <c r="AS44" s="187"/>
      <c r="AT44" s="187"/>
      <c r="AU44" s="187"/>
      <c r="AV44" s="290">
        <f t="shared" si="170"/>
        <v>1</v>
      </c>
      <c r="AW44" s="290">
        <f t="shared" si="171"/>
        <v>1</v>
      </c>
      <c r="AX44" s="290">
        <f t="shared" si="172"/>
        <v>1</v>
      </c>
      <c r="AY44" s="290">
        <f t="shared" si="173"/>
        <v>40</v>
      </c>
      <c r="AZ44" s="290">
        <f t="shared" si="174"/>
        <v>40</v>
      </c>
      <c r="BA44" s="290">
        <f t="shared" si="175"/>
        <v>401</v>
      </c>
      <c r="BB44" s="290">
        <f t="shared" si="8"/>
        <v>0</v>
      </c>
      <c r="BC44" s="290">
        <f t="shared" si="9"/>
        <v>0</v>
      </c>
      <c r="BD44" s="290">
        <f t="shared" si="176"/>
        <v>0</v>
      </c>
      <c r="BE44" s="290"/>
      <c r="BF44" s="290">
        <v>40</v>
      </c>
      <c r="BG44" s="290">
        <f t="shared" si="180"/>
        <v>0</v>
      </c>
      <c r="BH44" s="290">
        <f t="shared" si="12"/>
        <v>0</v>
      </c>
      <c r="BI44" s="290"/>
      <c r="BJ44" s="291" t="str">
        <f t="shared" si="13"/>
        <v>2-1</v>
      </c>
      <c r="BK44" s="291" t="str">
        <f t="shared" si="14"/>
        <v/>
      </c>
      <c r="BL44" s="291" t="str">
        <f t="shared" si="15"/>
        <v/>
      </c>
      <c r="BM44" s="291" t="str">
        <f t="shared" si="16"/>
        <v/>
      </c>
      <c r="BN44" s="291" t="str">
        <f t="shared" ca="1" si="17"/>
        <v/>
      </c>
      <c r="BO44" s="291" t="str">
        <f t="shared" ca="1" si="18"/>
        <v/>
      </c>
      <c r="BP44" s="291" t="str">
        <f t="shared" si="19"/>
        <v/>
      </c>
      <c r="BQ44" s="291" t="str">
        <f t="shared" ca="1" si="20"/>
        <v/>
      </c>
      <c r="BR44" s="291" t="str">
        <f t="shared" si="21"/>
        <v/>
      </c>
      <c r="BS44" s="291" t="str">
        <f t="shared" si="22"/>
        <v/>
      </c>
      <c r="BT44" s="291" t="str">
        <f t="shared" si="23"/>
        <v/>
      </c>
      <c r="BU44" s="291" t="str">
        <f t="shared" si="24"/>
        <v/>
      </c>
      <c r="BV44" s="291" t="str">
        <f t="shared" ca="1" si="25"/>
        <v/>
      </c>
      <c r="BW44" s="291" t="str">
        <f t="shared" si="26"/>
        <v/>
      </c>
      <c r="BX44" s="291" t="str">
        <f t="shared" ca="1" si="27"/>
        <v/>
      </c>
      <c r="BY44" s="291" t="str">
        <f t="shared" si="28"/>
        <v/>
      </c>
      <c r="BZ44" s="291" t="str">
        <f t="shared" si="29"/>
        <v/>
      </c>
      <c r="CA44" s="291" t="str">
        <f t="shared" si="30"/>
        <v>5-4</v>
      </c>
      <c r="CB44" s="291" t="str">
        <f t="shared" si="31"/>
        <v/>
      </c>
      <c r="CC44" s="291" t="str">
        <f t="shared" si="32"/>
        <v/>
      </c>
      <c r="CD44" s="291" t="str">
        <f t="shared" si="33"/>
        <v/>
      </c>
      <c r="CE44" s="291" t="str">
        <f t="shared" si="34"/>
        <v/>
      </c>
      <c r="CF44" s="291" t="str">
        <f t="shared" si="35"/>
        <v/>
      </c>
      <c r="CG44" s="291" t="str">
        <f t="shared" si="36"/>
        <v>7-3</v>
      </c>
      <c r="CH44" s="291" t="str">
        <f t="shared" si="37"/>
        <v/>
      </c>
      <c r="CI44" s="291" t="str">
        <f t="shared" si="38"/>
        <v/>
      </c>
      <c r="CJ44" s="291" t="str">
        <f t="shared" si="39"/>
        <v>8-3</v>
      </c>
      <c r="CK44" s="291" t="str">
        <f t="shared" si="40"/>
        <v>8-4</v>
      </c>
      <c r="CL44" s="291" t="str">
        <f t="shared" si="41"/>
        <v/>
      </c>
      <c r="CM44" s="291" t="str">
        <f t="shared" si="42"/>
        <v>9-1-3</v>
      </c>
      <c r="CN44" s="291" t="str">
        <f>IF(AND(I44&gt;=2, I44&lt;=4, N44=""), "",
IF(AND(N44&lt;&gt;"",IFERROR(MATCH(VALUE(N44),'主要用途（大分類）'!$A$5:$A$38,0),0)=0),"9-1-4",""))</f>
        <v/>
      </c>
      <c r="CO44" s="291" t="str">
        <f t="shared" si="43"/>
        <v/>
      </c>
      <c r="CP44" s="291" t="str">
        <f t="shared" si="44"/>
        <v>9-2-2</v>
      </c>
      <c r="CQ44" s="291" t="str">
        <f>IF(AND(I44&gt;=2, I44&lt;=4, O44=""), "",
IF(OR(AND(O44&lt;&gt;"",IFERROR(MATCH(VALUE(O44),建築物の用途区分!$C$5:$C$76,0),0)=0),AND(AI44&lt;&gt;"",IFERROR(MATCH(VALUE(AI44),建築物の用途区分!$C$5:$C$76,0),0)=0),AND(AK44&lt;&gt;"",IFERROR(MATCH(VALUE(AK44),建築物の用途区分!$C$5:$C$76,0),0)=0),AND(AM44&lt;&gt;"",IFERROR(MATCH(VALUE(AM44),建築物の用途区分!$C$5:$C$76,0),0)=0)),"9-2-3",""))</f>
        <v/>
      </c>
      <c r="CR44" s="291" t="str">
        <f>IF(AND(I44&gt;=2, I44&lt;=4, O44=""), "",IF(M44=1,IF(VLOOKUP(VALUE(O44),'用途の分類（用途区分）対応表'!$B$7:$S$78,IF(VALUE(N44)=1,2,IF(VALUE(N44)=2,3,IF(AND(N44&gt;=10,N44&lt;=24),N44-6,N44-26))),FALSE)="×","9-2-4",""),""))</f>
        <v/>
      </c>
      <c r="CS44" s="291" t="str">
        <f t="shared" si="45"/>
        <v/>
      </c>
      <c r="CT44" s="291" t="str">
        <f t="shared" si="46"/>
        <v/>
      </c>
      <c r="CU44" s="291" t="str">
        <f t="shared" si="47"/>
        <v/>
      </c>
      <c r="CV44" s="291" t="str">
        <f t="shared" si="48"/>
        <v/>
      </c>
      <c r="CW44" s="291" t="str">
        <f t="shared" si="49"/>
        <v/>
      </c>
      <c r="CX44" s="291" t="str">
        <f t="shared" si="50"/>
        <v/>
      </c>
      <c r="CY44" s="291" t="str">
        <f t="shared" si="51"/>
        <v/>
      </c>
      <c r="CZ44" s="291" t="str">
        <f t="shared" si="52"/>
        <v>11-3</v>
      </c>
      <c r="DA44" s="291" t="str">
        <f t="shared" si="53"/>
        <v/>
      </c>
      <c r="DB44" s="291" t="str">
        <f t="shared" si="54"/>
        <v/>
      </c>
      <c r="DC44" s="291" t="str">
        <f t="shared" si="55"/>
        <v/>
      </c>
      <c r="DD44" s="291" t="str">
        <f t="shared" si="56"/>
        <v>12-3</v>
      </c>
      <c r="DE44" s="291" t="str">
        <f t="shared" si="57"/>
        <v/>
      </c>
      <c r="DF44" s="291" t="str">
        <f t="shared" si="58"/>
        <v/>
      </c>
      <c r="DG44" s="291" t="str">
        <f t="shared" si="59"/>
        <v/>
      </c>
      <c r="DH44" s="291" t="str">
        <f t="shared" si="60"/>
        <v>13-3</v>
      </c>
      <c r="DI44" s="291" t="str">
        <f t="shared" si="61"/>
        <v/>
      </c>
      <c r="DJ44" s="291" t="str">
        <f t="shared" si="62"/>
        <v/>
      </c>
      <c r="DK44" s="291" t="str">
        <f t="shared" si="63"/>
        <v>13-8</v>
      </c>
      <c r="DL44" s="291" t="str">
        <f t="shared" si="64"/>
        <v/>
      </c>
      <c r="DM44" s="291" t="str">
        <f t="shared" si="65"/>
        <v/>
      </c>
      <c r="DN44" s="291" t="str">
        <f t="shared" si="66"/>
        <v/>
      </c>
      <c r="DO44" s="291" t="str">
        <f t="shared" si="67"/>
        <v>14-2</v>
      </c>
      <c r="DP44" s="291" t="str">
        <f t="shared" si="68"/>
        <v/>
      </c>
      <c r="DQ44" s="291" t="str">
        <f t="shared" si="69"/>
        <v/>
      </c>
      <c r="DR44" s="291" t="str">
        <f t="shared" si="70"/>
        <v/>
      </c>
      <c r="DS44" s="291" t="str">
        <f t="shared" si="71"/>
        <v/>
      </c>
      <c r="DT44" s="291" t="str">
        <f t="shared" si="72"/>
        <v/>
      </c>
      <c r="DU44" s="291" t="str">
        <f t="shared" si="73"/>
        <v/>
      </c>
      <c r="DV44" s="291" t="str">
        <f t="shared" si="74"/>
        <v/>
      </c>
      <c r="DW44" s="291" t="str">
        <f t="shared" si="75"/>
        <v/>
      </c>
      <c r="DX44" s="291" t="str">
        <f t="shared" si="76"/>
        <v/>
      </c>
      <c r="DY44" s="291" t="str">
        <f t="shared" si="77"/>
        <v/>
      </c>
      <c r="DZ44" s="291" t="str">
        <f t="shared" si="78"/>
        <v/>
      </c>
      <c r="EA44" s="291" t="str">
        <f t="shared" si="79"/>
        <v/>
      </c>
      <c r="EB44" s="291" t="str">
        <f t="shared" si="80"/>
        <v/>
      </c>
      <c r="EC44" s="291" t="str">
        <f t="shared" si="81"/>
        <v/>
      </c>
      <c r="ED44" s="291" t="str">
        <f t="shared" si="82"/>
        <v/>
      </c>
      <c r="EE44" s="291" t="str">
        <f t="shared" si="83"/>
        <v/>
      </c>
      <c r="EF44" s="291" t="str">
        <f t="shared" si="84"/>
        <v/>
      </c>
      <c r="EG44" s="291" t="str">
        <f t="shared" si="85"/>
        <v/>
      </c>
      <c r="EH44" s="291" t="str">
        <f t="shared" si="86"/>
        <v/>
      </c>
      <c r="EI44" s="291" t="str">
        <f t="shared" si="87"/>
        <v/>
      </c>
      <c r="EJ44" s="291" t="str">
        <f t="shared" si="88"/>
        <v/>
      </c>
      <c r="EK44" s="291" t="str">
        <f t="shared" si="89"/>
        <v/>
      </c>
      <c r="EL44" s="291" t="str">
        <f t="shared" si="90"/>
        <v/>
      </c>
      <c r="EM44" s="291" t="str">
        <f t="shared" si="91"/>
        <v/>
      </c>
      <c r="EN44" s="291" t="str">
        <f t="shared" si="92"/>
        <v/>
      </c>
      <c r="EO44" s="291" t="str">
        <f t="shared" si="93"/>
        <v/>
      </c>
      <c r="EP44" s="291" t="str">
        <f t="shared" si="94"/>
        <v/>
      </c>
      <c r="EQ44" s="291" t="str">
        <f t="shared" si="95"/>
        <v/>
      </c>
      <c r="ER44" s="291" t="str">
        <f t="shared" si="96"/>
        <v/>
      </c>
      <c r="ES44" s="291" t="str">
        <f t="shared" si="97"/>
        <v/>
      </c>
      <c r="ET44" s="291" t="str">
        <f t="shared" si="98"/>
        <v/>
      </c>
      <c r="EU44" s="291" t="str">
        <f t="shared" si="99"/>
        <v/>
      </c>
      <c r="EV44" s="291" t="str">
        <f t="shared" si="100"/>
        <v/>
      </c>
      <c r="EW44" s="291" t="str">
        <f t="shared" si="101"/>
        <v/>
      </c>
      <c r="EX44" s="291" t="str">
        <f t="shared" si="102"/>
        <v/>
      </c>
      <c r="EY44" s="291" t="str">
        <f t="shared" si="103"/>
        <v/>
      </c>
      <c r="EZ44" s="291" t="str">
        <f t="shared" si="104"/>
        <v/>
      </c>
      <c r="FA44" s="291" t="str">
        <f t="shared" si="105"/>
        <v/>
      </c>
      <c r="FB44" s="291" t="str">
        <f t="shared" si="106"/>
        <v/>
      </c>
      <c r="FC44" s="291" t="str">
        <f t="shared" si="107"/>
        <v/>
      </c>
      <c r="FD44" s="291" t="str">
        <f t="shared" si="108"/>
        <v/>
      </c>
      <c r="FE44" s="291" t="str">
        <f t="shared" si="109"/>
        <v/>
      </c>
      <c r="FF44" s="291" t="str">
        <f t="shared" si="110"/>
        <v/>
      </c>
      <c r="FG44" s="291" t="str">
        <f t="shared" si="111"/>
        <v/>
      </c>
      <c r="FH44" s="291" t="str">
        <f t="shared" si="112"/>
        <v/>
      </c>
      <c r="FI44" s="291" t="str">
        <f t="shared" si="113"/>
        <v/>
      </c>
      <c r="FJ44" s="291" t="str">
        <f t="shared" ca="1" si="114"/>
        <v/>
      </c>
      <c r="FK44" s="291" t="str">
        <f t="shared" ca="1" si="115"/>
        <v/>
      </c>
      <c r="FL44" s="291" t="str">
        <f t="shared" si="116"/>
        <v/>
      </c>
      <c r="FM44" s="291" t="str">
        <f t="shared" si="117"/>
        <v/>
      </c>
      <c r="FN44" s="291" t="str">
        <f t="shared" si="118"/>
        <v/>
      </c>
      <c r="FO44" s="291" t="str">
        <f t="shared" si="119"/>
        <v/>
      </c>
      <c r="FP44" s="291" t="str">
        <f t="shared" si="120"/>
        <v/>
      </c>
      <c r="FQ44" s="291" t="str">
        <f t="shared" si="121"/>
        <v/>
      </c>
      <c r="FR44" s="291" t="str">
        <f t="shared" si="122"/>
        <v/>
      </c>
      <c r="FS44" s="291" t="str">
        <f t="shared" si="123"/>
        <v/>
      </c>
      <c r="FT44" s="291" t="str">
        <f t="shared" si="124"/>
        <v/>
      </c>
      <c r="FU44" s="291" t="str">
        <f t="shared" si="125"/>
        <v/>
      </c>
      <c r="FV44" s="291" t="str">
        <f t="shared" si="126"/>
        <v/>
      </c>
      <c r="FW44" s="291" t="str">
        <f t="shared" si="127"/>
        <v/>
      </c>
      <c r="FX44" s="291" t="str">
        <f t="shared" si="128"/>
        <v/>
      </c>
      <c r="FY44" s="291" t="str">
        <f t="shared" ca="1" si="129"/>
        <v/>
      </c>
      <c r="FZ44" s="291" t="str">
        <f ca="1">IF(AND(I44="",X44="",AC44=""),"",
IF(COUNTIF(エラー22シート!$G$4:$G$53, OFFSET(J44,IF(I44="",0,-I44+1),0)*100+OFFSET(Y44,IF(I44="",0,-I44+1),0)*10+AC44)&gt;0,"22-4",""))</f>
        <v/>
      </c>
      <c r="GA44" s="291" t="str">
        <f t="shared" ca="1" si="130"/>
        <v/>
      </c>
      <c r="GB44" s="291" t="str">
        <f t="shared" ca="1" si="131"/>
        <v/>
      </c>
      <c r="GC44" s="291" t="str">
        <f t="shared" ca="1" si="132"/>
        <v/>
      </c>
      <c r="GD44" s="291" t="str">
        <f t="shared" ca="1" si="133"/>
        <v/>
      </c>
      <c r="GE44" s="291" t="str">
        <f t="shared" ca="1" si="134"/>
        <v/>
      </c>
      <c r="GF44" s="291" t="str">
        <f t="shared" ca="1" si="135"/>
        <v/>
      </c>
      <c r="GG44" s="291" t="str">
        <f t="shared" ca="1" si="136"/>
        <v/>
      </c>
      <c r="GH44" s="291" t="str">
        <f t="shared" ca="1" si="137"/>
        <v/>
      </c>
      <c r="GI44" s="291" t="str">
        <f t="shared" ca="1" si="138"/>
        <v/>
      </c>
      <c r="GJ44" s="291" t="str">
        <f t="shared" ca="1" si="139"/>
        <v/>
      </c>
      <c r="GK44" s="291" t="str">
        <f t="shared" ca="1" si="140"/>
        <v/>
      </c>
      <c r="GL44" s="291" t="str">
        <f t="shared" si="141"/>
        <v/>
      </c>
      <c r="GM44" s="291" t="str">
        <f t="shared" ca="1" si="142"/>
        <v/>
      </c>
      <c r="GN44" s="291" t="str">
        <f t="shared" ca="1" si="143"/>
        <v/>
      </c>
      <c r="GO44" s="291" t="str">
        <f t="shared" ca="1" si="144"/>
        <v/>
      </c>
      <c r="GP44" s="291" t="str">
        <f t="shared" ca="1" si="145"/>
        <v/>
      </c>
      <c r="GQ44" s="291" t="str">
        <f t="shared" ca="1" si="146"/>
        <v/>
      </c>
      <c r="GR44" s="291" t="str">
        <f t="shared" ca="1" si="147"/>
        <v/>
      </c>
      <c r="GS44" s="291" t="str">
        <f t="shared" ca="1" si="148"/>
        <v/>
      </c>
      <c r="GT44" s="291" t="str">
        <f t="shared" ca="1" si="149"/>
        <v/>
      </c>
      <c r="GU44" s="291" t="str">
        <f t="shared" ca="1" si="150"/>
        <v/>
      </c>
      <c r="GV44" s="291" t="str">
        <f t="shared" ca="1" si="151"/>
        <v/>
      </c>
      <c r="GW44" s="291" t="str">
        <f t="shared" ca="1" si="152"/>
        <v/>
      </c>
      <c r="GX44" s="291" t="str">
        <f t="shared" ca="1" si="153"/>
        <v/>
      </c>
      <c r="GY44" s="291" t="str">
        <f t="shared" ca="1" si="154"/>
        <v/>
      </c>
      <c r="GZ44" s="291" t="str">
        <f t="shared" ca="1" si="155"/>
        <v/>
      </c>
      <c r="HA44" s="291" t="str">
        <f t="shared" si="156"/>
        <v/>
      </c>
      <c r="HB44" s="291" t="str">
        <f t="shared" si="157"/>
        <v/>
      </c>
      <c r="HC44" s="291" t="str">
        <f t="shared" si="158"/>
        <v/>
      </c>
      <c r="HD44" s="291" t="str">
        <f t="shared" si="159"/>
        <v/>
      </c>
      <c r="HE44" s="291" t="str">
        <f t="shared" si="160"/>
        <v/>
      </c>
      <c r="HF44" s="291" t="str">
        <f t="shared" si="161"/>
        <v/>
      </c>
      <c r="HG44" s="291" t="str">
        <f t="shared" si="162"/>
        <v/>
      </c>
      <c r="HH44" s="291" t="str">
        <f t="shared" si="163"/>
        <v/>
      </c>
      <c r="HI44" s="291" t="str">
        <f t="shared" si="164"/>
        <v/>
      </c>
      <c r="HJ44" s="291" t="str">
        <f t="shared" si="165"/>
        <v/>
      </c>
      <c r="HK44" s="291" t="str">
        <f t="shared" si="166"/>
        <v/>
      </c>
      <c r="HL44" s="291" t="str">
        <f t="shared" si="167"/>
        <v/>
      </c>
      <c r="HM44" s="291" t="str">
        <f t="shared" si="168"/>
        <v>41-1</v>
      </c>
      <c r="HN44" s="291" t="str">
        <f t="shared" si="169"/>
        <v>35-1</v>
      </c>
    </row>
    <row r="45" spans="1:222">
      <c r="A45" s="332">
        <v>41</v>
      </c>
      <c r="B45" s="332">
        <f>COUNTIF('中間シート (2)'!M:M,行政集計シート※記入不要です!A45)</f>
        <v>0</v>
      </c>
      <c r="C45" s="188" t="str">
        <f t="shared" si="182"/>
        <v/>
      </c>
      <c r="D45" s="188" t="str">
        <f t="shared" si="181"/>
        <v/>
      </c>
      <c r="E45" s="188"/>
      <c r="F45" s="188" t="str">
        <f t="shared" si="179"/>
        <v/>
      </c>
      <c r="G45" s="189"/>
      <c r="H45" s="186" t="str">
        <f>IFERROR(VLOOKUP($A45,'中間シート (2)'!$M$6:$AR$65,H$1,FALSE),"")</f>
        <v/>
      </c>
      <c r="I45" s="186" t="str">
        <f>IFERROR(VLOOKUP($A45,'中間シート (2)'!$M$6:$AR$65,I$1,FALSE),"")</f>
        <v/>
      </c>
      <c r="J45" s="186" t="str">
        <f>IFERROR(VLOOKUP($A45,'中間シート (2)'!$M$6:$AR$65,J$1,FALSE),"")</f>
        <v/>
      </c>
      <c r="K45" s="186" t="str">
        <f>IFERROR(VLOOKUP($A45,'中間シート (2)'!$M$6:$AR$65,K$1,FALSE),"")</f>
        <v/>
      </c>
      <c r="L45" s="186" t="str">
        <f>IFERROR(VLOOKUP($A45,'中間シート (2)'!$M$6:$AR$65,L$1,FALSE),"")</f>
        <v/>
      </c>
      <c r="M45" s="186" t="str">
        <f>IFERROR(VLOOKUP($A45,'中間シート (2)'!$M$6:$AR$65,M$1,FALSE),"")</f>
        <v/>
      </c>
      <c r="N45" s="186" t="str">
        <f>IFERROR(VLOOKUP($A45,'中間シート (2)'!$M$6:$AR$65,N$1,FALSE),"")</f>
        <v/>
      </c>
      <c r="O45" s="186" t="str">
        <f>IFERROR(VLOOKUP($A45,'中間シート (2)'!$M$6:$AR$65,O$1,FALSE),"")</f>
        <v/>
      </c>
      <c r="P45" s="186" t="str">
        <f>IFERROR(VLOOKUP($A45,'中間シート (2)'!$M$6:$AR$65,P$1,FALSE),"")</f>
        <v/>
      </c>
      <c r="Q45" s="186" t="str">
        <f>IFERROR(VLOOKUP($A45,'中間シート (2)'!$M$6:$AR$65,Q$1,FALSE),"")</f>
        <v/>
      </c>
      <c r="R45" s="186" t="str">
        <f>IFERROR(VLOOKUP($A45,'中間シート (2)'!$M$6:$AR$65,R$1,FALSE),"")</f>
        <v/>
      </c>
      <c r="S45" s="186" t="str">
        <f>IFERROR(VLOOKUP($A45,'中間シート (2)'!$M$6:$AR$65,S$1,FALSE),"")</f>
        <v/>
      </c>
      <c r="T45" s="186" t="str">
        <f>IFERROR(VLOOKUP($A45,'中間シート (2)'!$M$6:$AR$65,T$1,FALSE),"")</f>
        <v/>
      </c>
      <c r="U45" s="186" t="str">
        <f>IFERROR(VLOOKUP($A45,'中間シート (2)'!$M$6:$AR$65,U$1,FALSE),"")</f>
        <v/>
      </c>
      <c r="V45" s="186" t="str">
        <f>IFERROR(VLOOKUP($A45,'中間シート (2)'!$M$6:$AR$65,V$1,FALSE),"")</f>
        <v/>
      </c>
      <c r="W45" s="186"/>
      <c r="X45" s="186" t="str">
        <f>IFERROR(VLOOKUP($A45,'中間シート (2)'!$M$6:$AR$65,X$1,FALSE),"")</f>
        <v/>
      </c>
      <c r="Y45" s="186" t="str">
        <f>IFERROR(VLOOKUP($A45,'中間シート (2)'!$M$6:$AR$65,Y$1,FALSE),"")</f>
        <v/>
      </c>
      <c r="Z45" s="186" t="str">
        <f>IFERROR(VLOOKUP($A45,'中間シート (2)'!$M$6:$AR$65,Z$1,FALSE),"")</f>
        <v/>
      </c>
      <c r="AA45" s="186" t="str">
        <f>IFERROR(VLOOKUP($A45,'中間シート (2)'!$M$6:$AR$65,AA$1,FALSE),"")</f>
        <v/>
      </c>
      <c r="AB45" s="186" t="str">
        <f>IFERROR(VLOOKUP($A45,'中間シート (2)'!$M$6:$AR$65,AB$1,FALSE),"")</f>
        <v/>
      </c>
      <c r="AC45" s="186" t="str">
        <f>IFERROR(VLOOKUP($A45,'中間シート (2)'!$M$6:$AR$65,AC$1,FALSE),"")</f>
        <v/>
      </c>
      <c r="AD45" s="186" t="str">
        <f>IFERROR(VLOOKUP($A45,'中間シート (2)'!$M$6:$AR$65,AD$1,FALSE),"")</f>
        <v/>
      </c>
      <c r="AE45" s="186" t="str">
        <f>IFERROR(VLOOKUP($A45,'中間シート (2)'!$M$6:$AR$65,AE$1,FALSE),"")</f>
        <v/>
      </c>
      <c r="AF45" s="186"/>
      <c r="AG45" s="186"/>
      <c r="AH45" s="186"/>
      <c r="AI45" s="194" t="str">
        <f>IFERROR(VLOOKUP($A45,'中間シート (2)'!$M$6:$BC$67,AI$1,FALSE),"")</f>
        <v/>
      </c>
      <c r="AJ45" s="194" t="str">
        <f>IFERROR(VLOOKUP($A45,'中間シート (2)'!$M$6:$BC$67,AJ$1,FALSE),"")</f>
        <v/>
      </c>
      <c r="AK45" s="194" t="str">
        <f>IFERROR(VLOOKUP($A45,'中間シート (2)'!$M$6:$BC$67,AK$1,FALSE),"")</f>
        <v/>
      </c>
      <c r="AL45" s="194" t="str">
        <f>IFERROR(VLOOKUP($A45,'中間シート (2)'!$M$6:$BC$67,AL$1,FALSE),"")</f>
        <v/>
      </c>
      <c r="AM45" s="194" t="str">
        <f>IFERROR(VLOOKUP($A45,'中間シート (2)'!$M$6:$BC$67,AM$1,FALSE),"")</f>
        <v/>
      </c>
      <c r="AN45" s="194" t="str">
        <f>IFERROR(VLOOKUP($A45,'中間シート (2)'!$M$6:$BC$67,AN$1,FALSE),"")</f>
        <v/>
      </c>
      <c r="AO45" s="194" t="str">
        <f>IFERROR(VLOOKUP($A45,'中間シート (2)'!$M$6:$BC$67,AO$1,FALSE),"")</f>
        <v/>
      </c>
      <c r="AP45" s="194" t="str">
        <f>IFERROR(VLOOKUP($A45,'中間シート (2)'!$M$6:$BC$67,AP$1,FALSE),"")</f>
        <v/>
      </c>
      <c r="AS45" s="187"/>
      <c r="AT45" s="187"/>
      <c r="AU45" s="187"/>
      <c r="AV45" s="290">
        <f t="shared" si="170"/>
        <v>1</v>
      </c>
      <c r="AW45" s="290">
        <f t="shared" si="171"/>
        <v>1</v>
      </c>
      <c r="AX45" s="290">
        <f t="shared" si="172"/>
        <v>1</v>
      </c>
      <c r="AY45" s="290">
        <f t="shared" si="173"/>
        <v>41</v>
      </c>
      <c r="AZ45" s="290">
        <f t="shared" si="174"/>
        <v>41</v>
      </c>
      <c r="BA45" s="290">
        <f t="shared" si="175"/>
        <v>411</v>
      </c>
      <c r="BB45" s="290">
        <f t="shared" si="8"/>
        <v>0</v>
      </c>
      <c r="BC45" s="290">
        <f t="shared" si="9"/>
        <v>0</v>
      </c>
      <c r="BD45" s="290">
        <f t="shared" si="176"/>
        <v>0</v>
      </c>
      <c r="BE45" s="290"/>
      <c r="BF45" s="290">
        <v>41</v>
      </c>
      <c r="BG45" s="290">
        <f t="shared" si="180"/>
        <v>0</v>
      </c>
      <c r="BH45" s="290">
        <f t="shared" si="12"/>
        <v>0</v>
      </c>
      <c r="BI45" s="290"/>
      <c r="BJ45" s="291" t="str">
        <f t="shared" si="13"/>
        <v>2-1</v>
      </c>
      <c r="BK45" s="291" t="str">
        <f t="shared" si="14"/>
        <v/>
      </c>
      <c r="BL45" s="291" t="str">
        <f t="shared" si="15"/>
        <v/>
      </c>
      <c r="BM45" s="291" t="str">
        <f t="shared" si="16"/>
        <v/>
      </c>
      <c r="BN45" s="291" t="str">
        <f t="shared" ca="1" si="17"/>
        <v/>
      </c>
      <c r="BO45" s="291" t="str">
        <f t="shared" ca="1" si="18"/>
        <v/>
      </c>
      <c r="BP45" s="291" t="str">
        <f t="shared" si="19"/>
        <v/>
      </c>
      <c r="BQ45" s="291" t="str">
        <f t="shared" ca="1" si="20"/>
        <v/>
      </c>
      <c r="BR45" s="291" t="str">
        <f t="shared" si="21"/>
        <v/>
      </c>
      <c r="BS45" s="291" t="str">
        <f t="shared" si="22"/>
        <v/>
      </c>
      <c r="BT45" s="291" t="str">
        <f t="shared" si="23"/>
        <v/>
      </c>
      <c r="BU45" s="291" t="str">
        <f t="shared" si="24"/>
        <v/>
      </c>
      <c r="BV45" s="291" t="str">
        <f t="shared" ca="1" si="25"/>
        <v/>
      </c>
      <c r="BW45" s="291" t="str">
        <f t="shared" si="26"/>
        <v/>
      </c>
      <c r="BX45" s="291" t="str">
        <f t="shared" ca="1" si="27"/>
        <v/>
      </c>
      <c r="BY45" s="291" t="str">
        <f t="shared" si="28"/>
        <v/>
      </c>
      <c r="BZ45" s="291" t="str">
        <f t="shared" si="29"/>
        <v/>
      </c>
      <c r="CA45" s="291" t="str">
        <f t="shared" si="30"/>
        <v>5-4</v>
      </c>
      <c r="CB45" s="291" t="str">
        <f t="shared" si="31"/>
        <v/>
      </c>
      <c r="CC45" s="291" t="str">
        <f t="shared" si="32"/>
        <v/>
      </c>
      <c r="CD45" s="291" t="str">
        <f t="shared" si="33"/>
        <v/>
      </c>
      <c r="CE45" s="291" t="str">
        <f t="shared" si="34"/>
        <v/>
      </c>
      <c r="CF45" s="291" t="str">
        <f t="shared" si="35"/>
        <v/>
      </c>
      <c r="CG45" s="291" t="str">
        <f t="shared" si="36"/>
        <v>7-3</v>
      </c>
      <c r="CH45" s="291" t="str">
        <f t="shared" si="37"/>
        <v/>
      </c>
      <c r="CI45" s="291" t="str">
        <f t="shared" si="38"/>
        <v/>
      </c>
      <c r="CJ45" s="291" t="str">
        <f t="shared" si="39"/>
        <v>8-3</v>
      </c>
      <c r="CK45" s="291" t="str">
        <f t="shared" si="40"/>
        <v>8-4</v>
      </c>
      <c r="CL45" s="291" t="str">
        <f t="shared" si="41"/>
        <v/>
      </c>
      <c r="CM45" s="291" t="str">
        <f t="shared" si="42"/>
        <v>9-1-3</v>
      </c>
      <c r="CN45" s="291" t="str">
        <f>IF(AND(I45&gt;=2, I45&lt;=4, N45=""), "",
IF(AND(N45&lt;&gt;"",IFERROR(MATCH(VALUE(N45),'主要用途（大分類）'!$A$5:$A$38,0),0)=0),"9-1-4",""))</f>
        <v/>
      </c>
      <c r="CO45" s="291" t="str">
        <f t="shared" si="43"/>
        <v/>
      </c>
      <c r="CP45" s="291" t="str">
        <f t="shared" si="44"/>
        <v>9-2-2</v>
      </c>
      <c r="CQ45" s="291" t="str">
        <f>IF(AND(I45&gt;=2, I45&lt;=4, O45=""), "",
IF(OR(AND(O45&lt;&gt;"",IFERROR(MATCH(VALUE(O45),建築物の用途区分!$C$5:$C$76,0),0)=0),AND(AI45&lt;&gt;"",IFERROR(MATCH(VALUE(AI45),建築物の用途区分!$C$5:$C$76,0),0)=0),AND(AK45&lt;&gt;"",IFERROR(MATCH(VALUE(AK45),建築物の用途区分!$C$5:$C$76,0),0)=0),AND(AM45&lt;&gt;"",IFERROR(MATCH(VALUE(AM45),建築物の用途区分!$C$5:$C$76,0),0)=0)),"9-2-3",""))</f>
        <v/>
      </c>
      <c r="CR45" s="291" t="str">
        <f>IF(AND(I45&gt;=2, I45&lt;=4, O45=""), "",IF(M45=1,IF(VLOOKUP(VALUE(O45),'用途の分類（用途区分）対応表'!$B$7:$S$78,IF(VALUE(N45)=1,2,IF(VALUE(N45)=2,3,IF(AND(N45&gt;=10,N45&lt;=24),N45-6,N45-26))),FALSE)="×","9-2-4",""),""))</f>
        <v/>
      </c>
      <c r="CS45" s="291" t="str">
        <f t="shared" si="45"/>
        <v/>
      </c>
      <c r="CT45" s="291" t="str">
        <f t="shared" si="46"/>
        <v/>
      </c>
      <c r="CU45" s="291" t="str">
        <f t="shared" si="47"/>
        <v/>
      </c>
      <c r="CV45" s="291" t="str">
        <f t="shared" si="48"/>
        <v/>
      </c>
      <c r="CW45" s="291" t="str">
        <f t="shared" si="49"/>
        <v/>
      </c>
      <c r="CX45" s="291" t="str">
        <f t="shared" si="50"/>
        <v/>
      </c>
      <c r="CY45" s="291" t="str">
        <f t="shared" si="51"/>
        <v/>
      </c>
      <c r="CZ45" s="291" t="str">
        <f t="shared" si="52"/>
        <v>11-3</v>
      </c>
      <c r="DA45" s="291" t="str">
        <f t="shared" si="53"/>
        <v/>
      </c>
      <c r="DB45" s="291" t="str">
        <f t="shared" si="54"/>
        <v/>
      </c>
      <c r="DC45" s="291" t="str">
        <f t="shared" si="55"/>
        <v/>
      </c>
      <c r="DD45" s="291" t="str">
        <f t="shared" si="56"/>
        <v>12-3</v>
      </c>
      <c r="DE45" s="291" t="str">
        <f t="shared" si="57"/>
        <v/>
      </c>
      <c r="DF45" s="291" t="str">
        <f t="shared" si="58"/>
        <v/>
      </c>
      <c r="DG45" s="291" t="str">
        <f t="shared" si="59"/>
        <v/>
      </c>
      <c r="DH45" s="291" t="str">
        <f t="shared" si="60"/>
        <v>13-3</v>
      </c>
      <c r="DI45" s="291" t="str">
        <f t="shared" si="61"/>
        <v/>
      </c>
      <c r="DJ45" s="291" t="str">
        <f t="shared" si="62"/>
        <v/>
      </c>
      <c r="DK45" s="291" t="str">
        <f t="shared" si="63"/>
        <v>13-8</v>
      </c>
      <c r="DL45" s="291" t="str">
        <f t="shared" si="64"/>
        <v/>
      </c>
      <c r="DM45" s="291" t="str">
        <f t="shared" si="65"/>
        <v/>
      </c>
      <c r="DN45" s="291" t="str">
        <f t="shared" si="66"/>
        <v/>
      </c>
      <c r="DO45" s="291" t="str">
        <f t="shared" si="67"/>
        <v>14-2</v>
      </c>
      <c r="DP45" s="291" t="str">
        <f t="shared" si="68"/>
        <v/>
      </c>
      <c r="DQ45" s="291" t="str">
        <f t="shared" si="69"/>
        <v/>
      </c>
      <c r="DR45" s="291" t="str">
        <f t="shared" si="70"/>
        <v/>
      </c>
      <c r="DS45" s="291" t="str">
        <f t="shared" si="71"/>
        <v/>
      </c>
      <c r="DT45" s="291" t="str">
        <f t="shared" si="72"/>
        <v/>
      </c>
      <c r="DU45" s="291" t="str">
        <f t="shared" si="73"/>
        <v/>
      </c>
      <c r="DV45" s="291" t="str">
        <f t="shared" si="74"/>
        <v/>
      </c>
      <c r="DW45" s="291" t="str">
        <f t="shared" si="75"/>
        <v/>
      </c>
      <c r="DX45" s="291" t="str">
        <f t="shared" si="76"/>
        <v/>
      </c>
      <c r="DY45" s="291" t="str">
        <f t="shared" si="77"/>
        <v/>
      </c>
      <c r="DZ45" s="291" t="str">
        <f t="shared" si="78"/>
        <v/>
      </c>
      <c r="EA45" s="291" t="str">
        <f t="shared" si="79"/>
        <v/>
      </c>
      <c r="EB45" s="291" t="str">
        <f t="shared" si="80"/>
        <v/>
      </c>
      <c r="EC45" s="291" t="str">
        <f t="shared" si="81"/>
        <v/>
      </c>
      <c r="ED45" s="291" t="str">
        <f t="shared" si="82"/>
        <v/>
      </c>
      <c r="EE45" s="291" t="str">
        <f t="shared" si="83"/>
        <v/>
      </c>
      <c r="EF45" s="291" t="str">
        <f t="shared" si="84"/>
        <v/>
      </c>
      <c r="EG45" s="291" t="str">
        <f t="shared" si="85"/>
        <v/>
      </c>
      <c r="EH45" s="291" t="str">
        <f t="shared" si="86"/>
        <v/>
      </c>
      <c r="EI45" s="291" t="str">
        <f t="shared" si="87"/>
        <v/>
      </c>
      <c r="EJ45" s="291" t="str">
        <f t="shared" si="88"/>
        <v/>
      </c>
      <c r="EK45" s="291" t="str">
        <f t="shared" si="89"/>
        <v/>
      </c>
      <c r="EL45" s="291" t="str">
        <f t="shared" si="90"/>
        <v/>
      </c>
      <c r="EM45" s="291" t="str">
        <f t="shared" si="91"/>
        <v/>
      </c>
      <c r="EN45" s="291" t="str">
        <f t="shared" si="92"/>
        <v/>
      </c>
      <c r="EO45" s="291" t="str">
        <f t="shared" si="93"/>
        <v/>
      </c>
      <c r="EP45" s="291" t="str">
        <f t="shared" si="94"/>
        <v/>
      </c>
      <c r="EQ45" s="291" t="str">
        <f t="shared" si="95"/>
        <v/>
      </c>
      <c r="ER45" s="291" t="str">
        <f t="shared" si="96"/>
        <v/>
      </c>
      <c r="ES45" s="291" t="str">
        <f t="shared" si="97"/>
        <v/>
      </c>
      <c r="ET45" s="291" t="str">
        <f t="shared" si="98"/>
        <v/>
      </c>
      <c r="EU45" s="291" t="str">
        <f t="shared" si="99"/>
        <v/>
      </c>
      <c r="EV45" s="291" t="str">
        <f t="shared" si="100"/>
        <v/>
      </c>
      <c r="EW45" s="291" t="str">
        <f t="shared" si="101"/>
        <v/>
      </c>
      <c r="EX45" s="291" t="str">
        <f t="shared" si="102"/>
        <v/>
      </c>
      <c r="EY45" s="291" t="str">
        <f t="shared" si="103"/>
        <v/>
      </c>
      <c r="EZ45" s="291" t="str">
        <f t="shared" si="104"/>
        <v/>
      </c>
      <c r="FA45" s="291" t="str">
        <f t="shared" si="105"/>
        <v/>
      </c>
      <c r="FB45" s="291" t="str">
        <f t="shared" si="106"/>
        <v/>
      </c>
      <c r="FC45" s="291" t="str">
        <f t="shared" si="107"/>
        <v/>
      </c>
      <c r="FD45" s="291" t="str">
        <f t="shared" si="108"/>
        <v/>
      </c>
      <c r="FE45" s="291" t="str">
        <f t="shared" si="109"/>
        <v/>
      </c>
      <c r="FF45" s="291" t="str">
        <f t="shared" si="110"/>
        <v/>
      </c>
      <c r="FG45" s="291" t="str">
        <f t="shared" si="111"/>
        <v/>
      </c>
      <c r="FH45" s="291" t="str">
        <f t="shared" si="112"/>
        <v/>
      </c>
      <c r="FI45" s="291" t="str">
        <f t="shared" si="113"/>
        <v/>
      </c>
      <c r="FJ45" s="291" t="str">
        <f t="shared" ca="1" si="114"/>
        <v/>
      </c>
      <c r="FK45" s="291" t="str">
        <f t="shared" ca="1" si="115"/>
        <v/>
      </c>
      <c r="FL45" s="291" t="str">
        <f t="shared" si="116"/>
        <v/>
      </c>
      <c r="FM45" s="291" t="str">
        <f t="shared" si="117"/>
        <v/>
      </c>
      <c r="FN45" s="291" t="str">
        <f t="shared" si="118"/>
        <v/>
      </c>
      <c r="FO45" s="291" t="str">
        <f t="shared" si="119"/>
        <v/>
      </c>
      <c r="FP45" s="291" t="str">
        <f t="shared" si="120"/>
        <v/>
      </c>
      <c r="FQ45" s="291" t="str">
        <f t="shared" si="121"/>
        <v/>
      </c>
      <c r="FR45" s="291" t="str">
        <f t="shared" si="122"/>
        <v/>
      </c>
      <c r="FS45" s="291" t="str">
        <f t="shared" si="123"/>
        <v/>
      </c>
      <c r="FT45" s="291" t="str">
        <f t="shared" si="124"/>
        <v/>
      </c>
      <c r="FU45" s="291" t="str">
        <f t="shared" si="125"/>
        <v/>
      </c>
      <c r="FV45" s="291" t="str">
        <f t="shared" si="126"/>
        <v/>
      </c>
      <c r="FW45" s="291" t="str">
        <f t="shared" si="127"/>
        <v/>
      </c>
      <c r="FX45" s="291" t="str">
        <f t="shared" si="128"/>
        <v/>
      </c>
      <c r="FY45" s="291" t="str">
        <f t="shared" ca="1" si="129"/>
        <v/>
      </c>
      <c r="FZ45" s="291" t="str">
        <f ca="1">IF(AND(I45="",X45="",AC45=""),"",
IF(COUNTIF(エラー22シート!$G$4:$G$53, OFFSET(J45,IF(I45="",0,-I45+1),0)*100+OFFSET(Y45,IF(I45="",0,-I45+1),0)*10+AC45)&gt;0,"22-4",""))</f>
        <v/>
      </c>
      <c r="GA45" s="291" t="str">
        <f t="shared" ca="1" si="130"/>
        <v/>
      </c>
      <c r="GB45" s="291" t="str">
        <f t="shared" ca="1" si="131"/>
        <v/>
      </c>
      <c r="GC45" s="291" t="str">
        <f t="shared" ca="1" si="132"/>
        <v/>
      </c>
      <c r="GD45" s="291" t="str">
        <f t="shared" ca="1" si="133"/>
        <v/>
      </c>
      <c r="GE45" s="291" t="str">
        <f t="shared" ca="1" si="134"/>
        <v/>
      </c>
      <c r="GF45" s="291" t="str">
        <f t="shared" ca="1" si="135"/>
        <v/>
      </c>
      <c r="GG45" s="291" t="str">
        <f t="shared" ca="1" si="136"/>
        <v/>
      </c>
      <c r="GH45" s="291" t="str">
        <f t="shared" ca="1" si="137"/>
        <v/>
      </c>
      <c r="GI45" s="291" t="str">
        <f t="shared" ca="1" si="138"/>
        <v/>
      </c>
      <c r="GJ45" s="291" t="str">
        <f t="shared" ca="1" si="139"/>
        <v/>
      </c>
      <c r="GK45" s="291" t="str">
        <f t="shared" ca="1" si="140"/>
        <v/>
      </c>
      <c r="GL45" s="291" t="str">
        <f t="shared" si="141"/>
        <v/>
      </c>
      <c r="GM45" s="291" t="str">
        <f t="shared" ca="1" si="142"/>
        <v/>
      </c>
      <c r="GN45" s="291" t="str">
        <f t="shared" ca="1" si="143"/>
        <v/>
      </c>
      <c r="GO45" s="291" t="str">
        <f t="shared" ca="1" si="144"/>
        <v/>
      </c>
      <c r="GP45" s="291" t="str">
        <f t="shared" ca="1" si="145"/>
        <v/>
      </c>
      <c r="GQ45" s="291" t="str">
        <f t="shared" ca="1" si="146"/>
        <v/>
      </c>
      <c r="GR45" s="291" t="str">
        <f t="shared" ca="1" si="147"/>
        <v/>
      </c>
      <c r="GS45" s="291" t="str">
        <f t="shared" ca="1" si="148"/>
        <v/>
      </c>
      <c r="GT45" s="291" t="str">
        <f t="shared" ca="1" si="149"/>
        <v/>
      </c>
      <c r="GU45" s="291" t="str">
        <f t="shared" ca="1" si="150"/>
        <v/>
      </c>
      <c r="GV45" s="291" t="str">
        <f t="shared" ca="1" si="151"/>
        <v/>
      </c>
      <c r="GW45" s="291" t="str">
        <f t="shared" ca="1" si="152"/>
        <v/>
      </c>
      <c r="GX45" s="291" t="str">
        <f t="shared" ca="1" si="153"/>
        <v/>
      </c>
      <c r="GY45" s="291" t="str">
        <f t="shared" ca="1" si="154"/>
        <v/>
      </c>
      <c r="GZ45" s="291" t="str">
        <f t="shared" ca="1" si="155"/>
        <v/>
      </c>
      <c r="HA45" s="291" t="str">
        <f t="shared" si="156"/>
        <v/>
      </c>
      <c r="HB45" s="291" t="str">
        <f t="shared" si="157"/>
        <v/>
      </c>
      <c r="HC45" s="291" t="str">
        <f t="shared" si="158"/>
        <v/>
      </c>
      <c r="HD45" s="291" t="str">
        <f t="shared" si="159"/>
        <v/>
      </c>
      <c r="HE45" s="291" t="str">
        <f t="shared" si="160"/>
        <v/>
      </c>
      <c r="HF45" s="291" t="str">
        <f t="shared" si="161"/>
        <v/>
      </c>
      <c r="HG45" s="291" t="str">
        <f t="shared" si="162"/>
        <v/>
      </c>
      <c r="HH45" s="291" t="str">
        <f t="shared" si="163"/>
        <v/>
      </c>
      <c r="HI45" s="291" t="str">
        <f t="shared" si="164"/>
        <v/>
      </c>
      <c r="HJ45" s="291" t="str">
        <f t="shared" si="165"/>
        <v/>
      </c>
      <c r="HK45" s="291" t="str">
        <f t="shared" si="166"/>
        <v/>
      </c>
      <c r="HL45" s="291" t="str">
        <f t="shared" si="167"/>
        <v/>
      </c>
      <c r="HM45" s="291" t="str">
        <f t="shared" si="168"/>
        <v>41-1</v>
      </c>
      <c r="HN45" s="291" t="str">
        <f t="shared" si="169"/>
        <v>35-1</v>
      </c>
    </row>
    <row r="46" spans="1:222">
      <c r="A46" s="332">
        <v>42</v>
      </c>
      <c r="B46" s="332">
        <f>COUNTIF('中間シート (2)'!M:M,行政集計シート※記入不要です!A46)</f>
        <v>0</v>
      </c>
      <c r="C46" s="188" t="str">
        <f t="shared" si="182"/>
        <v/>
      </c>
      <c r="D46" s="188" t="str">
        <f t="shared" si="181"/>
        <v/>
      </c>
      <c r="E46" s="188"/>
      <c r="F46" s="188" t="str">
        <f t="shared" si="179"/>
        <v/>
      </c>
      <c r="G46" s="189"/>
      <c r="H46" s="186" t="str">
        <f>IFERROR(VLOOKUP($A46,'中間シート (2)'!$M$6:$AR$65,H$1,FALSE),"")</f>
        <v/>
      </c>
      <c r="I46" s="186" t="str">
        <f>IFERROR(VLOOKUP($A46,'中間シート (2)'!$M$6:$AR$65,I$1,FALSE),"")</f>
        <v/>
      </c>
      <c r="J46" s="186" t="str">
        <f>IFERROR(VLOOKUP($A46,'中間シート (2)'!$M$6:$AR$65,J$1,FALSE),"")</f>
        <v/>
      </c>
      <c r="K46" s="186" t="str">
        <f>IFERROR(VLOOKUP($A46,'中間シート (2)'!$M$6:$AR$65,K$1,FALSE),"")</f>
        <v/>
      </c>
      <c r="L46" s="186" t="str">
        <f>IFERROR(VLOOKUP($A46,'中間シート (2)'!$M$6:$AR$65,L$1,FALSE),"")</f>
        <v/>
      </c>
      <c r="M46" s="186" t="str">
        <f>IFERROR(VLOOKUP($A46,'中間シート (2)'!$M$6:$AR$65,M$1,FALSE),"")</f>
        <v/>
      </c>
      <c r="N46" s="186" t="str">
        <f>IFERROR(VLOOKUP($A46,'中間シート (2)'!$M$6:$AR$65,N$1,FALSE),"")</f>
        <v/>
      </c>
      <c r="O46" s="186" t="str">
        <f>IFERROR(VLOOKUP($A46,'中間シート (2)'!$M$6:$AR$65,O$1,FALSE),"")</f>
        <v/>
      </c>
      <c r="P46" s="186" t="str">
        <f>IFERROR(VLOOKUP($A46,'中間シート (2)'!$M$6:$AR$65,P$1,FALSE),"")</f>
        <v/>
      </c>
      <c r="Q46" s="186" t="str">
        <f>IFERROR(VLOOKUP($A46,'中間シート (2)'!$M$6:$AR$65,Q$1,FALSE),"")</f>
        <v/>
      </c>
      <c r="R46" s="186" t="str">
        <f>IFERROR(VLOOKUP($A46,'中間シート (2)'!$M$6:$AR$65,R$1,FALSE),"")</f>
        <v/>
      </c>
      <c r="S46" s="186" t="str">
        <f>IFERROR(VLOOKUP($A46,'中間シート (2)'!$M$6:$AR$65,S$1,FALSE),"")</f>
        <v/>
      </c>
      <c r="T46" s="186" t="str">
        <f>IFERROR(VLOOKUP($A46,'中間シート (2)'!$M$6:$AR$65,T$1,FALSE),"")</f>
        <v/>
      </c>
      <c r="U46" s="186" t="str">
        <f>IFERROR(VLOOKUP($A46,'中間シート (2)'!$M$6:$AR$65,U$1,FALSE),"")</f>
        <v/>
      </c>
      <c r="V46" s="186" t="str">
        <f>IFERROR(VLOOKUP($A46,'中間シート (2)'!$M$6:$AR$65,V$1,FALSE),"")</f>
        <v/>
      </c>
      <c r="W46" s="186"/>
      <c r="X46" s="186" t="str">
        <f>IFERROR(VLOOKUP($A46,'中間シート (2)'!$M$6:$AR$65,X$1,FALSE),"")</f>
        <v/>
      </c>
      <c r="Y46" s="186" t="str">
        <f>IFERROR(VLOOKUP($A46,'中間シート (2)'!$M$6:$AR$65,Y$1,FALSE),"")</f>
        <v/>
      </c>
      <c r="Z46" s="186" t="str">
        <f>IFERROR(VLOOKUP($A46,'中間シート (2)'!$M$6:$AR$65,Z$1,FALSE),"")</f>
        <v/>
      </c>
      <c r="AA46" s="186" t="str">
        <f>IFERROR(VLOOKUP($A46,'中間シート (2)'!$M$6:$AR$65,AA$1,FALSE),"")</f>
        <v/>
      </c>
      <c r="AB46" s="186" t="str">
        <f>IFERROR(VLOOKUP($A46,'中間シート (2)'!$M$6:$AR$65,AB$1,FALSE),"")</f>
        <v/>
      </c>
      <c r="AC46" s="186" t="str">
        <f>IFERROR(VLOOKUP($A46,'中間シート (2)'!$M$6:$AR$65,AC$1,FALSE),"")</f>
        <v/>
      </c>
      <c r="AD46" s="186" t="str">
        <f>IFERROR(VLOOKUP($A46,'中間シート (2)'!$M$6:$AR$65,AD$1,FALSE),"")</f>
        <v/>
      </c>
      <c r="AE46" s="186" t="str">
        <f>IFERROR(VLOOKUP($A46,'中間シート (2)'!$M$6:$AR$65,AE$1,FALSE),"")</f>
        <v/>
      </c>
      <c r="AF46" s="186"/>
      <c r="AG46" s="186"/>
      <c r="AH46" s="186"/>
      <c r="AI46" s="194" t="str">
        <f>IFERROR(VLOOKUP($A46,'中間シート (2)'!$M$6:$BC$67,AI$1,FALSE),"")</f>
        <v/>
      </c>
      <c r="AJ46" s="194" t="str">
        <f>IFERROR(VLOOKUP($A46,'中間シート (2)'!$M$6:$BC$67,AJ$1,FALSE),"")</f>
        <v/>
      </c>
      <c r="AK46" s="194" t="str">
        <f>IFERROR(VLOOKUP($A46,'中間シート (2)'!$M$6:$BC$67,AK$1,FALSE),"")</f>
        <v/>
      </c>
      <c r="AL46" s="194" t="str">
        <f>IFERROR(VLOOKUP($A46,'中間シート (2)'!$M$6:$BC$67,AL$1,FALSE),"")</f>
        <v/>
      </c>
      <c r="AM46" s="194" t="str">
        <f>IFERROR(VLOOKUP($A46,'中間シート (2)'!$M$6:$BC$67,AM$1,FALSE),"")</f>
        <v/>
      </c>
      <c r="AN46" s="194" t="str">
        <f>IFERROR(VLOOKUP($A46,'中間シート (2)'!$M$6:$BC$67,AN$1,FALSE),"")</f>
        <v/>
      </c>
      <c r="AO46" s="194" t="str">
        <f>IFERROR(VLOOKUP($A46,'中間シート (2)'!$M$6:$BC$67,AO$1,FALSE),"")</f>
        <v/>
      </c>
      <c r="AP46" s="194" t="str">
        <f>IFERROR(VLOOKUP($A46,'中間シート (2)'!$M$6:$BC$67,AP$1,FALSE),"")</f>
        <v/>
      </c>
      <c r="AS46" s="187"/>
      <c r="AT46" s="187"/>
      <c r="AU46" s="187"/>
      <c r="AV46" s="290">
        <f t="shared" si="170"/>
        <v>1</v>
      </c>
      <c r="AW46" s="290">
        <f t="shared" si="171"/>
        <v>1</v>
      </c>
      <c r="AX46" s="290">
        <f t="shared" si="172"/>
        <v>1</v>
      </c>
      <c r="AY46" s="290">
        <f t="shared" si="173"/>
        <v>42</v>
      </c>
      <c r="AZ46" s="290">
        <f t="shared" si="174"/>
        <v>42</v>
      </c>
      <c r="BA46" s="290">
        <f t="shared" si="175"/>
        <v>421</v>
      </c>
      <c r="BB46" s="290">
        <f t="shared" si="8"/>
        <v>0</v>
      </c>
      <c r="BC46" s="290">
        <f t="shared" si="9"/>
        <v>0</v>
      </c>
      <c r="BD46" s="290">
        <f t="shared" si="176"/>
        <v>0</v>
      </c>
      <c r="BE46" s="290"/>
      <c r="BF46" s="290">
        <v>42</v>
      </c>
      <c r="BG46" s="290">
        <f t="shared" si="180"/>
        <v>0</v>
      </c>
      <c r="BH46" s="290">
        <f t="shared" si="12"/>
        <v>0</v>
      </c>
      <c r="BI46" s="290"/>
      <c r="BJ46" s="291" t="str">
        <f t="shared" si="13"/>
        <v>2-1</v>
      </c>
      <c r="BK46" s="291" t="str">
        <f t="shared" si="14"/>
        <v/>
      </c>
      <c r="BL46" s="291" t="str">
        <f t="shared" si="15"/>
        <v/>
      </c>
      <c r="BM46" s="291" t="str">
        <f t="shared" si="16"/>
        <v/>
      </c>
      <c r="BN46" s="291" t="str">
        <f t="shared" ca="1" si="17"/>
        <v/>
      </c>
      <c r="BO46" s="291" t="str">
        <f t="shared" ca="1" si="18"/>
        <v/>
      </c>
      <c r="BP46" s="291" t="str">
        <f t="shared" si="19"/>
        <v/>
      </c>
      <c r="BQ46" s="291" t="str">
        <f t="shared" ca="1" si="20"/>
        <v/>
      </c>
      <c r="BR46" s="291" t="str">
        <f t="shared" si="21"/>
        <v/>
      </c>
      <c r="BS46" s="291" t="str">
        <f t="shared" si="22"/>
        <v/>
      </c>
      <c r="BT46" s="291" t="str">
        <f t="shared" si="23"/>
        <v/>
      </c>
      <c r="BU46" s="291" t="str">
        <f t="shared" si="24"/>
        <v/>
      </c>
      <c r="BV46" s="291" t="str">
        <f t="shared" ca="1" si="25"/>
        <v/>
      </c>
      <c r="BW46" s="291" t="str">
        <f t="shared" si="26"/>
        <v/>
      </c>
      <c r="BX46" s="291" t="str">
        <f t="shared" ca="1" si="27"/>
        <v/>
      </c>
      <c r="BY46" s="291" t="str">
        <f t="shared" si="28"/>
        <v/>
      </c>
      <c r="BZ46" s="291" t="str">
        <f t="shared" si="29"/>
        <v/>
      </c>
      <c r="CA46" s="291" t="str">
        <f t="shared" si="30"/>
        <v>5-4</v>
      </c>
      <c r="CB46" s="291" t="str">
        <f t="shared" si="31"/>
        <v/>
      </c>
      <c r="CC46" s="291" t="str">
        <f t="shared" si="32"/>
        <v/>
      </c>
      <c r="CD46" s="291" t="str">
        <f t="shared" si="33"/>
        <v/>
      </c>
      <c r="CE46" s="291" t="str">
        <f t="shared" si="34"/>
        <v/>
      </c>
      <c r="CF46" s="291" t="str">
        <f t="shared" si="35"/>
        <v/>
      </c>
      <c r="CG46" s="291" t="str">
        <f t="shared" si="36"/>
        <v>7-3</v>
      </c>
      <c r="CH46" s="291" t="str">
        <f t="shared" si="37"/>
        <v/>
      </c>
      <c r="CI46" s="291" t="str">
        <f t="shared" si="38"/>
        <v/>
      </c>
      <c r="CJ46" s="291" t="str">
        <f t="shared" si="39"/>
        <v>8-3</v>
      </c>
      <c r="CK46" s="291" t="str">
        <f t="shared" si="40"/>
        <v>8-4</v>
      </c>
      <c r="CL46" s="291" t="str">
        <f t="shared" si="41"/>
        <v/>
      </c>
      <c r="CM46" s="291" t="str">
        <f t="shared" si="42"/>
        <v>9-1-3</v>
      </c>
      <c r="CN46" s="291" t="str">
        <f>IF(AND(I46&gt;=2, I46&lt;=4, N46=""), "",
IF(AND(N46&lt;&gt;"",IFERROR(MATCH(VALUE(N46),'主要用途（大分類）'!$A$5:$A$38,0),0)=0),"9-1-4",""))</f>
        <v/>
      </c>
      <c r="CO46" s="291" t="str">
        <f t="shared" si="43"/>
        <v/>
      </c>
      <c r="CP46" s="291" t="str">
        <f t="shared" si="44"/>
        <v>9-2-2</v>
      </c>
      <c r="CQ46" s="291" t="str">
        <f>IF(AND(I46&gt;=2, I46&lt;=4, O46=""), "",
IF(OR(AND(O46&lt;&gt;"",IFERROR(MATCH(VALUE(O46),建築物の用途区分!$C$5:$C$76,0),0)=0),AND(AI46&lt;&gt;"",IFERROR(MATCH(VALUE(AI46),建築物の用途区分!$C$5:$C$76,0),0)=0),AND(AK46&lt;&gt;"",IFERROR(MATCH(VALUE(AK46),建築物の用途区分!$C$5:$C$76,0),0)=0),AND(AM46&lt;&gt;"",IFERROR(MATCH(VALUE(AM46),建築物の用途区分!$C$5:$C$76,0),0)=0)),"9-2-3",""))</f>
        <v/>
      </c>
      <c r="CR46" s="291" t="str">
        <f>IF(AND(I46&gt;=2, I46&lt;=4, O46=""), "",IF(M46=1,IF(VLOOKUP(VALUE(O46),'用途の分類（用途区分）対応表'!$B$7:$S$78,IF(VALUE(N46)=1,2,IF(VALUE(N46)=2,3,IF(AND(N46&gt;=10,N46&lt;=24),N46-6,N46-26))),FALSE)="×","9-2-4",""),""))</f>
        <v/>
      </c>
      <c r="CS46" s="291" t="str">
        <f t="shared" si="45"/>
        <v/>
      </c>
      <c r="CT46" s="291" t="str">
        <f t="shared" si="46"/>
        <v/>
      </c>
      <c r="CU46" s="291" t="str">
        <f t="shared" si="47"/>
        <v/>
      </c>
      <c r="CV46" s="291" t="str">
        <f t="shared" si="48"/>
        <v/>
      </c>
      <c r="CW46" s="291" t="str">
        <f t="shared" si="49"/>
        <v/>
      </c>
      <c r="CX46" s="291" t="str">
        <f t="shared" si="50"/>
        <v/>
      </c>
      <c r="CY46" s="291" t="str">
        <f t="shared" si="51"/>
        <v/>
      </c>
      <c r="CZ46" s="291" t="str">
        <f t="shared" si="52"/>
        <v>11-3</v>
      </c>
      <c r="DA46" s="291" t="str">
        <f t="shared" si="53"/>
        <v/>
      </c>
      <c r="DB46" s="291" t="str">
        <f t="shared" si="54"/>
        <v/>
      </c>
      <c r="DC46" s="291" t="str">
        <f t="shared" si="55"/>
        <v/>
      </c>
      <c r="DD46" s="291" t="str">
        <f t="shared" si="56"/>
        <v>12-3</v>
      </c>
      <c r="DE46" s="291" t="str">
        <f t="shared" si="57"/>
        <v/>
      </c>
      <c r="DF46" s="291" t="str">
        <f t="shared" si="58"/>
        <v/>
      </c>
      <c r="DG46" s="291" t="str">
        <f t="shared" si="59"/>
        <v/>
      </c>
      <c r="DH46" s="291" t="str">
        <f t="shared" si="60"/>
        <v>13-3</v>
      </c>
      <c r="DI46" s="291" t="str">
        <f t="shared" si="61"/>
        <v/>
      </c>
      <c r="DJ46" s="291" t="str">
        <f t="shared" si="62"/>
        <v/>
      </c>
      <c r="DK46" s="291" t="str">
        <f t="shared" si="63"/>
        <v>13-8</v>
      </c>
      <c r="DL46" s="291" t="str">
        <f t="shared" si="64"/>
        <v/>
      </c>
      <c r="DM46" s="291" t="str">
        <f t="shared" si="65"/>
        <v/>
      </c>
      <c r="DN46" s="291" t="str">
        <f t="shared" si="66"/>
        <v/>
      </c>
      <c r="DO46" s="291" t="str">
        <f t="shared" si="67"/>
        <v>14-2</v>
      </c>
      <c r="DP46" s="291" t="str">
        <f t="shared" si="68"/>
        <v/>
      </c>
      <c r="DQ46" s="291" t="str">
        <f t="shared" si="69"/>
        <v/>
      </c>
      <c r="DR46" s="291" t="str">
        <f t="shared" si="70"/>
        <v/>
      </c>
      <c r="DS46" s="291" t="str">
        <f t="shared" si="71"/>
        <v/>
      </c>
      <c r="DT46" s="291" t="str">
        <f t="shared" si="72"/>
        <v/>
      </c>
      <c r="DU46" s="291" t="str">
        <f t="shared" si="73"/>
        <v/>
      </c>
      <c r="DV46" s="291" t="str">
        <f t="shared" si="74"/>
        <v/>
      </c>
      <c r="DW46" s="291" t="str">
        <f t="shared" si="75"/>
        <v/>
      </c>
      <c r="DX46" s="291" t="str">
        <f t="shared" si="76"/>
        <v/>
      </c>
      <c r="DY46" s="291" t="str">
        <f t="shared" si="77"/>
        <v/>
      </c>
      <c r="DZ46" s="291" t="str">
        <f t="shared" si="78"/>
        <v/>
      </c>
      <c r="EA46" s="291" t="str">
        <f t="shared" si="79"/>
        <v/>
      </c>
      <c r="EB46" s="291" t="str">
        <f t="shared" si="80"/>
        <v/>
      </c>
      <c r="EC46" s="291" t="str">
        <f t="shared" si="81"/>
        <v/>
      </c>
      <c r="ED46" s="291" t="str">
        <f t="shared" si="82"/>
        <v/>
      </c>
      <c r="EE46" s="291" t="str">
        <f t="shared" si="83"/>
        <v/>
      </c>
      <c r="EF46" s="291" t="str">
        <f t="shared" si="84"/>
        <v/>
      </c>
      <c r="EG46" s="291" t="str">
        <f t="shared" si="85"/>
        <v/>
      </c>
      <c r="EH46" s="291" t="str">
        <f t="shared" si="86"/>
        <v/>
      </c>
      <c r="EI46" s="291" t="str">
        <f t="shared" si="87"/>
        <v/>
      </c>
      <c r="EJ46" s="291" t="str">
        <f t="shared" si="88"/>
        <v/>
      </c>
      <c r="EK46" s="291" t="str">
        <f t="shared" si="89"/>
        <v/>
      </c>
      <c r="EL46" s="291" t="str">
        <f t="shared" si="90"/>
        <v/>
      </c>
      <c r="EM46" s="291" t="str">
        <f t="shared" si="91"/>
        <v/>
      </c>
      <c r="EN46" s="291" t="str">
        <f t="shared" si="92"/>
        <v/>
      </c>
      <c r="EO46" s="291" t="str">
        <f t="shared" si="93"/>
        <v/>
      </c>
      <c r="EP46" s="291" t="str">
        <f t="shared" si="94"/>
        <v/>
      </c>
      <c r="EQ46" s="291" t="str">
        <f t="shared" si="95"/>
        <v/>
      </c>
      <c r="ER46" s="291" t="str">
        <f t="shared" si="96"/>
        <v/>
      </c>
      <c r="ES46" s="291" t="str">
        <f t="shared" si="97"/>
        <v/>
      </c>
      <c r="ET46" s="291" t="str">
        <f t="shared" si="98"/>
        <v/>
      </c>
      <c r="EU46" s="291" t="str">
        <f t="shared" si="99"/>
        <v/>
      </c>
      <c r="EV46" s="291" t="str">
        <f t="shared" si="100"/>
        <v/>
      </c>
      <c r="EW46" s="291" t="str">
        <f t="shared" si="101"/>
        <v/>
      </c>
      <c r="EX46" s="291" t="str">
        <f t="shared" si="102"/>
        <v/>
      </c>
      <c r="EY46" s="291" t="str">
        <f t="shared" si="103"/>
        <v/>
      </c>
      <c r="EZ46" s="291" t="str">
        <f t="shared" si="104"/>
        <v/>
      </c>
      <c r="FA46" s="291" t="str">
        <f t="shared" si="105"/>
        <v/>
      </c>
      <c r="FB46" s="291" t="str">
        <f t="shared" si="106"/>
        <v/>
      </c>
      <c r="FC46" s="291" t="str">
        <f t="shared" si="107"/>
        <v/>
      </c>
      <c r="FD46" s="291" t="str">
        <f t="shared" si="108"/>
        <v/>
      </c>
      <c r="FE46" s="291" t="str">
        <f t="shared" si="109"/>
        <v/>
      </c>
      <c r="FF46" s="291" t="str">
        <f t="shared" si="110"/>
        <v/>
      </c>
      <c r="FG46" s="291" t="str">
        <f t="shared" si="111"/>
        <v/>
      </c>
      <c r="FH46" s="291" t="str">
        <f t="shared" si="112"/>
        <v/>
      </c>
      <c r="FI46" s="291" t="str">
        <f t="shared" si="113"/>
        <v/>
      </c>
      <c r="FJ46" s="291" t="str">
        <f t="shared" ca="1" si="114"/>
        <v/>
      </c>
      <c r="FK46" s="291" t="str">
        <f t="shared" ca="1" si="115"/>
        <v/>
      </c>
      <c r="FL46" s="291" t="str">
        <f t="shared" si="116"/>
        <v/>
      </c>
      <c r="FM46" s="291" t="str">
        <f t="shared" si="117"/>
        <v/>
      </c>
      <c r="FN46" s="291" t="str">
        <f t="shared" si="118"/>
        <v/>
      </c>
      <c r="FO46" s="291" t="str">
        <f t="shared" si="119"/>
        <v/>
      </c>
      <c r="FP46" s="291" t="str">
        <f t="shared" si="120"/>
        <v/>
      </c>
      <c r="FQ46" s="291" t="str">
        <f t="shared" si="121"/>
        <v/>
      </c>
      <c r="FR46" s="291" t="str">
        <f t="shared" si="122"/>
        <v/>
      </c>
      <c r="FS46" s="291" t="str">
        <f t="shared" si="123"/>
        <v/>
      </c>
      <c r="FT46" s="291" t="str">
        <f t="shared" si="124"/>
        <v/>
      </c>
      <c r="FU46" s="291" t="str">
        <f t="shared" si="125"/>
        <v/>
      </c>
      <c r="FV46" s="291" t="str">
        <f t="shared" si="126"/>
        <v/>
      </c>
      <c r="FW46" s="291" t="str">
        <f t="shared" si="127"/>
        <v/>
      </c>
      <c r="FX46" s="291" t="str">
        <f t="shared" si="128"/>
        <v/>
      </c>
      <c r="FY46" s="291" t="str">
        <f t="shared" ca="1" si="129"/>
        <v/>
      </c>
      <c r="FZ46" s="291" t="str">
        <f ca="1">IF(AND(I46="",X46="",AC46=""),"",
IF(COUNTIF(エラー22シート!$G$4:$G$53, OFFSET(J46,IF(I46="",0,-I46+1),0)*100+OFFSET(Y46,IF(I46="",0,-I46+1),0)*10+AC46)&gt;0,"22-4",""))</f>
        <v/>
      </c>
      <c r="GA46" s="291" t="str">
        <f t="shared" ca="1" si="130"/>
        <v/>
      </c>
      <c r="GB46" s="291" t="str">
        <f t="shared" ca="1" si="131"/>
        <v/>
      </c>
      <c r="GC46" s="291" t="str">
        <f t="shared" ca="1" si="132"/>
        <v/>
      </c>
      <c r="GD46" s="291" t="str">
        <f t="shared" ca="1" si="133"/>
        <v/>
      </c>
      <c r="GE46" s="291" t="str">
        <f t="shared" ca="1" si="134"/>
        <v/>
      </c>
      <c r="GF46" s="291" t="str">
        <f t="shared" ca="1" si="135"/>
        <v/>
      </c>
      <c r="GG46" s="291" t="str">
        <f t="shared" ca="1" si="136"/>
        <v/>
      </c>
      <c r="GH46" s="291" t="str">
        <f t="shared" ca="1" si="137"/>
        <v/>
      </c>
      <c r="GI46" s="291" t="str">
        <f t="shared" ca="1" si="138"/>
        <v/>
      </c>
      <c r="GJ46" s="291" t="str">
        <f t="shared" ca="1" si="139"/>
        <v/>
      </c>
      <c r="GK46" s="291" t="str">
        <f t="shared" ca="1" si="140"/>
        <v/>
      </c>
      <c r="GL46" s="291" t="str">
        <f t="shared" si="141"/>
        <v/>
      </c>
      <c r="GM46" s="291" t="str">
        <f t="shared" ca="1" si="142"/>
        <v/>
      </c>
      <c r="GN46" s="291" t="str">
        <f t="shared" ca="1" si="143"/>
        <v/>
      </c>
      <c r="GO46" s="291" t="str">
        <f t="shared" ca="1" si="144"/>
        <v/>
      </c>
      <c r="GP46" s="291" t="str">
        <f t="shared" ca="1" si="145"/>
        <v/>
      </c>
      <c r="GQ46" s="291" t="str">
        <f t="shared" ca="1" si="146"/>
        <v/>
      </c>
      <c r="GR46" s="291" t="str">
        <f t="shared" ca="1" si="147"/>
        <v/>
      </c>
      <c r="GS46" s="291" t="str">
        <f t="shared" ca="1" si="148"/>
        <v/>
      </c>
      <c r="GT46" s="291" t="str">
        <f t="shared" ca="1" si="149"/>
        <v/>
      </c>
      <c r="GU46" s="291" t="str">
        <f t="shared" ca="1" si="150"/>
        <v/>
      </c>
      <c r="GV46" s="291" t="str">
        <f t="shared" ca="1" si="151"/>
        <v/>
      </c>
      <c r="GW46" s="291" t="str">
        <f t="shared" ca="1" si="152"/>
        <v/>
      </c>
      <c r="GX46" s="291" t="str">
        <f t="shared" ca="1" si="153"/>
        <v/>
      </c>
      <c r="GY46" s="291" t="str">
        <f t="shared" ca="1" si="154"/>
        <v/>
      </c>
      <c r="GZ46" s="291" t="str">
        <f t="shared" ca="1" si="155"/>
        <v/>
      </c>
      <c r="HA46" s="291" t="str">
        <f t="shared" si="156"/>
        <v/>
      </c>
      <c r="HB46" s="291" t="str">
        <f t="shared" si="157"/>
        <v/>
      </c>
      <c r="HC46" s="291" t="str">
        <f t="shared" si="158"/>
        <v/>
      </c>
      <c r="HD46" s="291" t="str">
        <f t="shared" si="159"/>
        <v/>
      </c>
      <c r="HE46" s="291" t="str">
        <f t="shared" si="160"/>
        <v/>
      </c>
      <c r="HF46" s="291" t="str">
        <f t="shared" si="161"/>
        <v/>
      </c>
      <c r="HG46" s="291" t="str">
        <f t="shared" si="162"/>
        <v/>
      </c>
      <c r="HH46" s="291" t="str">
        <f t="shared" si="163"/>
        <v/>
      </c>
      <c r="HI46" s="291" t="str">
        <f t="shared" si="164"/>
        <v/>
      </c>
      <c r="HJ46" s="291" t="str">
        <f t="shared" si="165"/>
        <v/>
      </c>
      <c r="HK46" s="291" t="str">
        <f t="shared" si="166"/>
        <v/>
      </c>
      <c r="HL46" s="291" t="str">
        <f t="shared" si="167"/>
        <v/>
      </c>
      <c r="HM46" s="291" t="str">
        <f t="shared" si="168"/>
        <v>41-1</v>
      </c>
      <c r="HN46" s="291" t="str">
        <f t="shared" si="169"/>
        <v>35-1</v>
      </c>
    </row>
    <row r="47" spans="1:222">
      <c r="A47" s="332">
        <v>43</v>
      </c>
      <c r="B47" s="332">
        <f>COUNTIF('中間シート (2)'!M:M,行政集計シート※記入不要です!A47)</f>
        <v>0</v>
      </c>
      <c r="C47" s="188" t="str">
        <f t="shared" si="182"/>
        <v/>
      </c>
      <c r="D47" s="188" t="str">
        <f t="shared" si="181"/>
        <v/>
      </c>
      <c r="E47" s="188"/>
      <c r="F47" s="188" t="str">
        <f t="shared" si="179"/>
        <v/>
      </c>
      <c r="G47" s="189"/>
      <c r="H47" s="186" t="str">
        <f>IFERROR(VLOOKUP($A47,'中間シート (2)'!$M$6:$AR$65,H$1,FALSE),"")</f>
        <v/>
      </c>
      <c r="I47" s="186" t="str">
        <f>IFERROR(VLOOKUP($A47,'中間シート (2)'!$M$6:$AR$65,I$1,FALSE),"")</f>
        <v/>
      </c>
      <c r="J47" s="186" t="str">
        <f>IFERROR(VLOOKUP($A47,'中間シート (2)'!$M$6:$AR$65,J$1,FALSE),"")</f>
        <v/>
      </c>
      <c r="K47" s="186" t="str">
        <f>IFERROR(VLOOKUP($A47,'中間シート (2)'!$M$6:$AR$65,K$1,FALSE),"")</f>
        <v/>
      </c>
      <c r="L47" s="186" t="str">
        <f>IFERROR(VLOOKUP($A47,'中間シート (2)'!$M$6:$AR$65,L$1,FALSE),"")</f>
        <v/>
      </c>
      <c r="M47" s="186" t="str">
        <f>IFERROR(VLOOKUP($A47,'中間シート (2)'!$M$6:$AR$65,M$1,FALSE),"")</f>
        <v/>
      </c>
      <c r="N47" s="186" t="str">
        <f>IFERROR(VLOOKUP($A47,'中間シート (2)'!$M$6:$AR$65,N$1,FALSE),"")</f>
        <v/>
      </c>
      <c r="O47" s="186" t="str">
        <f>IFERROR(VLOOKUP($A47,'中間シート (2)'!$M$6:$AR$65,O$1,FALSE),"")</f>
        <v/>
      </c>
      <c r="P47" s="186" t="str">
        <f>IFERROR(VLOOKUP($A47,'中間シート (2)'!$M$6:$AR$65,P$1,FALSE),"")</f>
        <v/>
      </c>
      <c r="Q47" s="186" t="str">
        <f>IFERROR(VLOOKUP($A47,'中間シート (2)'!$M$6:$AR$65,Q$1,FALSE),"")</f>
        <v/>
      </c>
      <c r="R47" s="186" t="str">
        <f>IFERROR(VLOOKUP($A47,'中間シート (2)'!$M$6:$AR$65,R$1,FALSE),"")</f>
        <v/>
      </c>
      <c r="S47" s="186" t="str">
        <f>IFERROR(VLOOKUP($A47,'中間シート (2)'!$M$6:$AR$65,S$1,FALSE),"")</f>
        <v/>
      </c>
      <c r="T47" s="186" t="str">
        <f>IFERROR(VLOOKUP($A47,'中間シート (2)'!$M$6:$AR$65,T$1,FALSE),"")</f>
        <v/>
      </c>
      <c r="U47" s="186" t="str">
        <f>IFERROR(VLOOKUP($A47,'中間シート (2)'!$M$6:$AR$65,U$1,FALSE),"")</f>
        <v/>
      </c>
      <c r="V47" s="186" t="str">
        <f>IFERROR(VLOOKUP($A47,'中間シート (2)'!$M$6:$AR$65,V$1,FALSE),"")</f>
        <v/>
      </c>
      <c r="W47" s="186"/>
      <c r="X47" s="186" t="str">
        <f>IFERROR(VLOOKUP($A47,'中間シート (2)'!$M$6:$AR$65,X$1,FALSE),"")</f>
        <v/>
      </c>
      <c r="Y47" s="186" t="str">
        <f>IFERROR(VLOOKUP($A47,'中間シート (2)'!$M$6:$AR$65,Y$1,FALSE),"")</f>
        <v/>
      </c>
      <c r="Z47" s="186" t="str">
        <f>IFERROR(VLOOKUP($A47,'中間シート (2)'!$M$6:$AR$65,Z$1,FALSE),"")</f>
        <v/>
      </c>
      <c r="AA47" s="186" t="str">
        <f>IFERROR(VLOOKUP($A47,'中間シート (2)'!$M$6:$AR$65,AA$1,FALSE),"")</f>
        <v/>
      </c>
      <c r="AB47" s="186" t="str">
        <f>IFERROR(VLOOKUP($A47,'中間シート (2)'!$M$6:$AR$65,AB$1,FALSE),"")</f>
        <v/>
      </c>
      <c r="AC47" s="186" t="str">
        <f>IFERROR(VLOOKUP($A47,'中間シート (2)'!$M$6:$AR$65,AC$1,FALSE),"")</f>
        <v/>
      </c>
      <c r="AD47" s="186" t="str">
        <f>IFERROR(VLOOKUP($A47,'中間シート (2)'!$M$6:$AR$65,AD$1,FALSE),"")</f>
        <v/>
      </c>
      <c r="AE47" s="186" t="str">
        <f>IFERROR(VLOOKUP($A47,'中間シート (2)'!$M$6:$AR$65,AE$1,FALSE),"")</f>
        <v/>
      </c>
      <c r="AF47" s="186"/>
      <c r="AG47" s="186"/>
      <c r="AH47" s="186"/>
      <c r="AI47" s="194" t="str">
        <f>IFERROR(VLOOKUP($A47,'中間シート (2)'!$M$6:$BC$67,AI$1,FALSE),"")</f>
        <v/>
      </c>
      <c r="AJ47" s="194" t="str">
        <f>IFERROR(VLOOKUP($A47,'中間シート (2)'!$M$6:$BC$67,AJ$1,FALSE),"")</f>
        <v/>
      </c>
      <c r="AK47" s="194" t="str">
        <f>IFERROR(VLOOKUP($A47,'中間シート (2)'!$M$6:$BC$67,AK$1,FALSE),"")</f>
        <v/>
      </c>
      <c r="AL47" s="194" t="str">
        <f>IFERROR(VLOOKUP($A47,'中間シート (2)'!$M$6:$BC$67,AL$1,FALSE),"")</f>
        <v/>
      </c>
      <c r="AM47" s="194" t="str">
        <f>IFERROR(VLOOKUP($A47,'中間シート (2)'!$M$6:$BC$67,AM$1,FALSE),"")</f>
        <v/>
      </c>
      <c r="AN47" s="194" t="str">
        <f>IFERROR(VLOOKUP($A47,'中間シート (2)'!$M$6:$BC$67,AN$1,FALSE),"")</f>
        <v/>
      </c>
      <c r="AO47" s="194" t="str">
        <f>IFERROR(VLOOKUP($A47,'中間シート (2)'!$M$6:$BC$67,AO$1,FALSE),"")</f>
        <v/>
      </c>
      <c r="AP47" s="194" t="str">
        <f>IFERROR(VLOOKUP($A47,'中間シート (2)'!$M$6:$BC$67,AP$1,FALSE),"")</f>
        <v/>
      </c>
      <c r="AS47" s="187"/>
      <c r="AT47" s="187"/>
      <c r="AU47" s="187"/>
      <c r="AV47" s="290">
        <f t="shared" si="170"/>
        <v>1</v>
      </c>
      <c r="AW47" s="290">
        <f t="shared" si="171"/>
        <v>1</v>
      </c>
      <c r="AX47" s="290">
        <f>IF(AND(AV47=1,AW47=1),1,AX46+1)</f>
        <v>1</v>
      </c>
      <c r="AY47" s="290">
        <f>IF(AX47&gt;1,AY46,AY46+1)</f>
        <v>43</v>
      </c>
      <c r="AZ47" s="290">
        <f t="shared" si="174"/>
        <v>43</v>
      </c>
      <c r="BA47" s="290">
        <f t="shared" si="175"/>
        <v>431</v>
      </c>
      <c r="BB47" s="290">
        <f t="shared" si="8"/>
        <v>0</v>
      </c>
      <c r="BC47" s="290">
        <f t="shared" si="9"/>
        <v>0</v>
      </c>
      <c r="BD47" s="290">
        <f t="shared" si="176"/>
        <v>0</v>
      </c>
      <c r="BE47" s="290"/>
      <c r="BF47" s="290">
        <v>43</v>
      </c>
      <c r="BG47" s="290">
        <f t="shared" si="180"/>
        <v>0</v>
      </c>
      <c r="BH47" s="290">
        <f t="shared" si="12"/>
        <v>0</v>
      </c>
      <c r="BI47" s="290"/>
      <c r="BJ47" s="291" t="str">
        <f t="shared" si="13"/>
        <v>2-1</v>
      </c>
      <c r="BK47" s="291" t="str">
        <f t="shared" si="14"/>
        <v/>
      </c>
      <c r="BL47" s="291" t="str">
        <f t="shared" si="15"/>
        <v/>
      </c>
      <c r="BM47" s="291" t="str">
        <f t="shared" si="16"/>
        <v/>
      </c>
      <c r="BN47" s="291" t="str">
        <f t="shared" ca="1" si="17"/>
        <v/>
      </c>
      <c r="BO47" s="291" t="str">
        <f t="shared" ca="1" si="18"/>
        <v/>
      </c>
      <c r="BP47" s="291" t="str">
        <f t="shared" si="19"/>
        <v/>
      </c>
      <c r="BQ47" s="291" t="str">
        <f t="shared" ca="1" si="20"/>
        <v/>
      </c>
      <c r="BR47" s="291" t="str">
        <f t="shared" si="21"/>
        <v/>
      </c>
      <c r="BS47" s="291" t="str">
        <f t="shared" si="22"/>
        <v/>
      </c>
      <c r="BT47" s="291" t="str">
        <f t="shared" si="23"/>
        <v/>
      </c>
      <c r="BU47" s="291" t="str">
        <f t="shared" si="24"/>
        <v/>
      </c>
      <c r="BV47" s="291" t="str">
        <f t="shared" ca="1" si="25"/>
        <v/>
      </c>
      <c r="BW47" s="291" t="str">
        <f t="shared" si="26"/>
        <v/>
      </c>
      <c r="BX47" s="291" t="str">
        <f t="shared" ca="1" si="27"/>
        <v/>
      </c>
      <c r="BY47" s="291" t="str">
        <f t="shared" si="28"/>
        <v/>
      </c>
      <c r="BZ47" s="291" t="str">
        <f t="shared" si="29"/>
        <v/>
      </c>
      <c r="CA47" s="291" t="str">
        <f t="shared" si="30"/>
        <v>5-4</v>
      </c>
      <c r="CB47" s="291" t="str">
        <f t="shared" si="31"/>
        <v/>
      </c>
      <c r="CC47" s="291" t="str">
        <f t="shared" si="32"/>
        <v/>
      </c>
      <c r="CD47" s="291" t="str">
        <f t="shared" si="33"/>
        <v/>
      </c>
      <c r="CE47" s="291" t="str">
        <f t="shared" si="34"/>
        <v/>
      </c>
      <c r="CF47" s="291" t="str">
        <f t="shared" si="35"/>
        <v/>
      </c>
      <c r="CG47" s="291" t="str">
        <f t="shared" si="36"/>
        <v>7-3</v>
      </c>
      <c r="CH47" s="291" t="str">
        <f t="shared" si="37"/>
        <v/>
      </c>
      <c r="CI47" s="291" t="str">
        <f t="shared" si="38"/>
        <v/>
      </c>
      <c r="CJ47" s="291" t="str">
        <f t="shared" si="39"/>
        <v>8-3</v>
      </c>
      <c r="CK47" s="291" t="str">
        <f t="shared" si="40"/>
        <v>8-4</v>
      </c>
      <c r="CL47" s="291" t="str">
        <f t="shared" si="41"/>
        <v/>
      </c>
      <c r="CM47" s="291" t="str">
        <f t="shared" si="42"/>
        <v>9-1-3</v>
      </c>
      <c r="CN47" s="291" t="str">
        <f>IF(AND(I47&gt;=2, I47&lt;=4, N47=""), "",
IF(AND(N47&lt;&gt;"",IFERROR(MATCH(VALUE(N47),'主要用途（大分類）'!$A$5:$A$38,0),0)=0),"9-1-4",""))</f>
        <v/>
      </c>
      <c r="CO47" s="291" t="str">
        <f t="shared" si="43"/>
        <v/>
      </c>
      <c r="CP47" s="291" t="str">
        <f t="shared" si="44"/>
        <v>9-2-2</v>
      </c>
      <c r="CQ47" s="291" t="str">
        <f>IF(AND(I47&gt;=2, I47&lt;=4, O47=""), "",
IF(OR(AND(O47&lt;&gt;"",IFERROR(MATCH(VALUE(O47),建築物の用途区分!$C$5:$C$76,0),0)=0),AND(AI47&lt;&gt;"",IFERROR(MATCH(VALUE(AI47),建築物の用途区分!$C$5:$C$76,0),0)=0),AND(AK47&lt;&gt;"",IFERROR(MATCH(VALUE(AK47),建築物の用途区分!$C$5:$C$76,0),0)=0),AND(AM47&lt;&gt;"",IFERROR(MATCH(VALUE(AM47),建築物の用途区分!$C$5:$C$76,0),0)=0)),"9-2-3",""))</f>
        <v/>
      </c>
      <c r="CR47" s="291" t="str">
        <f>IF(AND(I47&gt;=2, I47&lt;=4, O47=""), "",IF(M47=1,IF(VLOOKUP(VALUE(O47),'用途の分類（用途区分）対応表'!$B$7:$S$78,IF(VALUE(N47)=1,2,IF(VALUE(N47)=2,3,IF(AND(N47&gt;=10,N47&lt;=24),N47-6,N47-26))),FALSE)="×","9-2-4",""),""))</f>
        <v/>
      </c>
      <c r="CS47" s="291" t="str">
        <f t="shared" si="45"/>
        <v/>
      </c>
      <c r="CT47" s="291" t="str">
        <f t="shared" si="46"/>
        <v/>
      </c>
      <c r="CU47" s="291" t="str">
        <f t="shared" si="47"/>
        <v/>
      </c>
      <c r="CV47" s="291" t="str">
        <f t="shared" si="48"/>
        <v/>
      </c>
      <c r="CW47" s="291" t="str">
        <f t="shared" si="49"/>
        <v/>
      </c>
      <c r="CX47" s="291" t="str">
        <f t="shared" si="50"/>
        <v/>
      </c>
      <c r="CY47" s="291" t="str">
        <f t="shared" si="51"/>
        <v/>
      </c>
      <c r="CZ47" s="291" t="str">
        <f t="shared" si="52"/>
        <v>11-3</v>
      </c>
      <c r="DA47" s="291" t="str">
        <f t="shared" si="53"/>
        <v/>
      </c>
      <c r="DB47" s="291" t="str">
        <f t="shared" si="54"/>
        <v/>
      </c>
      <c r="DC47" s="291" t="str">
        <f t="shared" si="55"/>
        <v/>
      </c>
      <c r="DD47" s="291" t="str">
        <f t="shared" si="56"/>
        <v>12-3</v>
      </c>
      <c r="DE47" s="291" t="str">
        <f t="shared" si="57"/>
        <v/>
      </c>
      <c r="DF47" s="291" t="str">
        <f t="shared" si="58"/>
        <v/>
      </c>
      <c r="DG47" s="291" t="str">
        <f t="shared" si="59"/>
        <v/>
      </c>
      <c r="DH47" s="291" t="str">
        <f t="shared" si="60"/>
        <v>13-3</v>
      </c>
      <c r="DI47" s="291" t="str">
        <f t="shared" si="61"/>
        <v/>
      </c>
      <c r="DJ47" s="291" t="str">
        <f t="shared" si="62"/>
        <v/>
      </c>
      <c r="DK47" s="291" t="str">
        <f t="shared" si="63"/>
        <v>13-8</v>
      </c>
      <c r="DL47" s="291" t="str">
        <f t="shared" si="64"/>
        <v/>
      </c>
      <c r="DM47" s="291" t="str">
        <f t="shared" si="65"/>
        <v/>
      </c>
      <c r="DN47" s="291" t="str">
        <f t="shared" si="66"/>
        <v/>
      </c>
      <c r="DO47" s="291" t="str">
        <f t="shared" si="67"/>
        <v>14-2</v>
      </c>
      <c r="DP47" s="291" t="str">
        <f t="shared" si="68"/>
        <v/>
      </c>
      <c r="DQ47" s="291" t="str">
        <f t="shared" si="69"/>
        <v/>
      </c>
      <c r="DR47" s="291" t="str">
        <f t="shared" si="70"/>
        <v/>
      </c>
      <c r="DS47" s="291" t="str">
        <f t="shared" si="71"/>
        <v/>
      </c>
      <c r="DT47" s="291" t="str">
        <f t="shared" si="72"/>
        <v/>
      </c>
      <c r="DU47" s="291" t="str">
        <f t="shared" si="73"/>
        <v/>
      </c>
      <c r="DV47" s="291" t="str">
        <f t="shared" si="74"/>
        <v/>
      </c>
      <c r="DW47" s="291" t="str">
        <f t="shared" si="75"/>
        <v/>
      </c>
      <c r="DX47" s="291" t="str">
        <f t="shared" si="76"/>
        <v/>
      </c>
      <c r="DY47" s="291" t="str">
        <f t="shared" si="77"/>
        <v/>
      </c>
      <c r="DZ47" s="291" t="str">
        <f t="shared" si="78"/>
        <v/>
      </c>
      <c r="EA47" s="291" t="str">
        <f t="shared" si="79"/>
        <v/>
      </c>
      <c r="EB47" s="291" t="str">
        <f t="shared" si="80"/>
        <v/>
      </c>
      <c r="EC47" s="291" t="str">
        <f t="shared" si="81"/>
        <v/>
      </c>
      <c r="ED47" s="291" t="str">
        <f t="shared" si="82"/>
        <v/>
      </c>
      <c r="EE47" s="291" t="str">
        <f t="shared" si="83"/>
        <v/>
      </c>
      <c r="EF47" s="291" t="str">
        <f t="shared" si="84"/>
        <v/>
      </c>
      <c r="EG47" s="291" t="str">
        <f t="shared" si="85"/>
        <v/>
      </c>
      <c r="EH47" s="291" t="str">
        <f t="shared" si="86"/>
        <v/>
      </c>
      <c r="EI47" s="291" t="str">
        <f t="shared" si="87"/>
        <v/>
      </c>
      <c r="EJ47" s="291" t="str">
        <f t="shared" si="88"/>
        <v/>
      </c>
      <c r="EK47" s="291" t="str">
        <f t="shared" si="89"/>
        <v/>
      </c>
      <c r="EL47" s="291" t="str">
        <f t="shared" si="90"/>
        <v/>
      </c>
      <c r="EM47" s="291" t="str">
        <f t="shared" si="91"/>
        <v/>
      </c>
      <c r="EN47" s="291" t="str">
        <f t="shared" si="92"/>
        <v/>
      </c>
      <c r="EO47" s="291" t="str">
        <f t="shared" si="93"/>
        <v/>
      </c>
      <c r="EP47" s="291" t="str">
        <f t="shared" si="94"/>
        <v/>
      </c>
      <c r="EQ47" s="291" t="str">
        <f t="shared" si="95"/>
        <v/>
      </c>
      <c r="ER47" s="291" t="str">
        <f t="shared" si="96"/>
        <v/>
      </c>
      <c r="ES47" s="291" t="str">
        <f t="shared" si="97"/>
        <v/>
      </c>
      <c r="ET47" s="291" t="str">
        <f t="shared" si="98"/>
        <v/>
      </c>
      <c r="EU47" s="291" t="str">
        <f t="shared" si="99"/>
        <v/>
      </c>
      <c r="EV47" s="291" t="str">
        <f t="shared" si="100"/>
        <v/>
      </c>
      <c r="EW47" s="291" t="str">
        <f t="shared" si="101"/>
        <v/>
      </c>
      <c r="EX47" s="291" t="str">
        <f t="shared" si="102"/>
        <v/>
      </c>
      <c r="EY47" s="291" t="str">
        <f t="shared" si="103"/>
        <v/>
      </c>
      <c r="EZ47" s="291" t="str">
        <f t="shared" si="104"/>
        <v/>
      </c>
      <c r="FA47" s="291" t="str">
        <f t="shared" si="105"/>
        <v/>
      </c>
      <c r="FB47" s="291" t="str">
        <f t="shared" si="106"/>
        <v/>
      </c>
      <c r="FC47" s="291" t="str">
        <f t="shared" si="107"/>
        <v/>
      </c>
      <c r="FD47" s="291" t="str">
        <f t="shared" si="108"/>
        <v/>
      </c>
      <c r="FE47" s="291" t="str">
        <f t="shared" si="109"/>
        <v/>
      </c>
      <c r="FF47" s="291" t="str">
        <f t="shared" si="110"/>
        <v/>
      </c>
      <c r="FG47" s="291" t="str">
        <f t="shared" si="111"/>
        <v/>
      </c>
      <c r="FH47" s="291" t="str">
        <f t="shared" si="112"/>
        <v/>
      </c>
      <c r="FI47" s="291" t="str">
        <f t="shared" si="113"/>
        <v/>
      </c>
      <c r="FJ47" s="291" t="str">
        <f t="shared" ca="1" si="114"/>
        <v/>
      </c>
      <c r="FK47" s="291" t="str">
        <f t="shared" ca="1" si="115"/>
        <v/>
      </c>
      <c r="FL47" s="291" t="str">
        <f t="shared" si="116"/>
        <v/>
      </c>
      <c r="FM47" s="291" t="str">
        <f t="shared" si="117"/>
        <v/>
      </c>
      <c r="FN47" s="291" t="str">
        <f t="shared" si="118"/>
        <v/>
      </c>
      <c r="FO47" s="291" t="str">
        <f t="shared" si="119"/>
        <v/>
      </c>
      <c r="FP47" s="291" t="str">
        <f t="shared" si="120"/>
        <v/>
      </c>
      <c r="FQ47" s="291" t="str">
        <f t="shared" si="121"/>
        <v/>
      </c>
      <c r="FR47" s="291" t="str">
        <f t="shared" si="122"/>
        <v/>
      </c>
      <c r="FS47" s="291" t="str">
        <f t="shared" si="123"/>
        <v/>
      </c>
      <c r="FT47" s="291" t="str">
        <f t="shared" si="124"/>
        <v/>
      </c>
      <c r="FU47" s="291" t="str">
        <f t="shared" si="125"/>
        <v/>
      </c>
      <c r="FV47" s="291" t="str">
        <f t="shared" si="126"/>
        <v/>
      </c>
      <c r="FW47" s="291" t="str">
        <f t="shared" si="127"/>
        <v/>
      </c>
      <c r="FX47" s="291" t="str">
        <f t="shared" si="128"/>
        <v/>
      </c>
      <c r="FY47" s="291" t="str">
        <f t="shared" ca="1" si="129"/>
        <v/>
      </c>
      <c r="FZ47" s="291" t="str">
        <f ca="1">IF(AND(I47="",X47="",AC47=""),"",
IF(COUNTIF(エラー22シート!$G$4:$G$53, OFFSET(J47,IF(I47="",0,-I47+1),0)*100+OFFSET(Y47,IF(I47="",0,-I47+1),0)*10+AC47)&gt;0,"22-4",""))</f>
        <v/>
      </c>
      <c r="GA47" s="291" t="str">
        <f t="shared" ca="1" si="130"/>
        <v/>
      </c>
      <c r="GB47" s="291" t="str">
        <f t="shared" ca="1" si="131"/>
        <v/>
      </c>
      <c r="GC47" s="291" t="str">
        <f t="shared" ca="1" si="132"/>
        <v/>
      </c>
      <c r="GD47" s="291" t="str">
        <f t="shared" ca="1" si="133"/>
        <v/>
      </c>
      <c r="GE47" s="291" t="str">
        <f t="shared" ca="1" si="134"/>
        <v/>
      </c>
      <c r="GF47" s="291" t="str">
        <f t="shared" ca="1" si="135"/>
        <v/>
      </c>
      <c r="GG47" s="291" t="str">
        <f t="shared" ca="1" si="136"/>
        <v/>
      </c>
      <c r="GH47" s="291" t="str">
        <f t="shared" ca="1" si="137"/>
        <v/>
      </c>
      <c r="GI47" s="291" t="str">
        <f t="shared" ca="1" si="138"/>
        <v/>
      </c>
      <c r="GJ47" s="291" t="str">
        <f t="shared" ca="1" si="139"/>
        <v/>
      </c>
      <c r="GK47" s="291" t="str">
        <f t="shared" ca="1" si="140"/>
        <v/>
      </c>
      <c r="GL47" s="291" t="str">
        <f t="shared" si="141"/>
        <v/>
      </c>
      <c r="GM47" s="291" t="str">
        <f t="shared" ca="1" si="142"/>
        <v/>
      </c>
      <c r="GN47" s="291" t="str">
        <f t="shared" ca="1" si="143"/>
        <v/>
      </c>
      <c r="GO47" s="291" t="str">
        <f t="shared" ca="1" si="144"/>
        <v/>
      </c>
      <c r="GP47" s="291" t="str">
        <f t="shared" ca="1" si="145"/>
        <v/>
      </c>
      <c r="GQ47" s="291" t="str">
        <f t="shared" ca="1" si="146"/>
        <v/>
      </c>
      <c r="GR47" s="291" t="str">
        <f t="shared" ca="1" si="147"/>
        <v/>
      </c>
      <c r="GS47" s="291" t="str">
        <f t="shared" ca="1" si="148"/>
        <v/>
      </c>
      <c r="GT47" s="291" t="str">
        <f t="shared" ca="1" si="149"/>
        <v/>
      </c>
      <c r="GU47" s="291" t="str">
        <f t="shared" ca="1" si="150"/>
        <v/>
      </c>
      <c r="GV47" s="291" t="str">
        <f t="shared" ca="1" si="151"/>
        <v/>
      </c>
      <c r="GW47" s="291" t="str">
        <f t="shared" ca="1" si="152"/>
        <v/>
      </c>
      <c r="GX47" s="291" t="str">
        <f t="shared" ca="1" si="153"/>
        <v/>
      </c>
      <c r="GY47" s="291" t="str">
        <f t="shared" ca="1" si="154"/>
        <v/>
      </c>
      <c r="GZ47" s="291" t="str">
        <f t="shared" ca="1" si="155"/>
        <v/>
      </c>
      <c r="HA47" s="291" t="str">
        <f t="shared" si="156"/>
        <v/>
      </c>
      <c r="HB47" s="291" t="str">
        <f t="shared" si="157"/>
        <v/>
      </c>
      <c r="HC47" s="291" t="str">
        <f t="shared" si="158"/>
        <v/>
      </c>
      <c r="HD47" s="291" t="str">
        <f t="shared" si="159"/>
        <v/>
      </c>
      <c r="HE47" s="291" t="str">
        <f t="shared" si="160"/>
        <v/>
      </c>
      <c r="HF47" s="291" t="str">
        <f t="shared" si="161"/>
        <v/>
      </c>
      <c r="HG47" s="291" t="str">
        <f t="shared" si="162"/>
        <v/>
      </c>
      <c r="HH47" s="291" t="str">
        <f t="shared" si="163"/>
        <v/>
      </c>
      <c r="HI47" s="291" t="str">
        <f t="shared" si="164"/>
        <v/>
      </c>
      <c r="HJ47" s="291" t="str">
        <f t="shared" si="165"/>
        <v/>
      </c>
      <c r="HK47" s="291" t="str">
        <f t="shared" si="166"/>
        <v/>
      </c>
      <c r="HL47" s="291" t="str">
        <f t="shared" si="167"/>
        <v/>
      </c>
      <c r="HM47" s="291" t="str">
        <f t="shared" si="168"/>
        <v>41-1</v>
      </c>
      <c r="HN47" s="291" t="str">
        <f t="shared" si="169"/>
        <v>35-1</v>
      </c>
    </row>
    <row r="48" spans="1:222">
      <c r="A48" s="332">
        <v>44</v>
      </c>
      <c r="B48" s="332">
        <f>COUNTIF('中間シート (2)'!M:M,行政集計シート※記入不要です!A48)</f>
        <v>0</v>
      </c>
      <c r="C48" s="188" t="str">
        <f t="shared" si="182"/>
        <v/>
      </c>
      <c r="D48" s="188" t="str">
        <f t="shared" si="181"/>
        <v/>
      </c>
      <c r="E48" s="188"/>
      <c r="F48" s="188" t="str">
        <f t="shared" si="179"/>
        <v/>
      </c>
      <c r="G48" s="189"/>
      <c r="H48" s="186" t="str">
        <f>IFERROR(VLOOKUP($A48,'中間シート (2)'!$M$6:$AR$65,H$1,FALSE),"")</f>
        <v/>
      </c>
      <c r="I48" s="186" t="str">
        <f>IFERROR(VLOOKUP($A48,'中間シート (2)'!$M$6:$AR$65,I$1,FALSE),"")</f>
        <v/>
      </c>
      <c r="J48" s="186" t="str">
        <f>IFERROR(VLOOKUP($A48,'中間シート (2)'!$M$6:$AR$65,J$1,FALSE),"")</f>
        <v/>
      </c>
      <c r="K48" s="186" t="str">
        <f>IFERROR(VLOOKUP($A48,'中間シート (2)'!$M$6:$AR$65,K$1,FALSE),"")</f>
        <v/>
      </c>
      <c r="L48" s="186" t="str">
        <f>IFERROR(VLOOKUP($A48,'中間シート (2)'!$M$6:$AR$65,L$1,FALSE),"")</f>
        <v/>
      </c>
      <c r="M48" s="186" t="str">
        <f>IFERROR(VLOOKUP($A48,'中間シート (2)'!$M$6:$AR$65,M$1,FALSE),"")</f>
        <v/>
      </c>
      <c r="N48" s="186" t="str">
        <f>IFERROR(VLOOKUP($A48,'中間シート (2)'!$M$6:$AR$65,N$1,FALSE),"")</f>
        <v/>
      </c>
      <c r="O48" s="186" t="str">
        <f>IFERROR(VLOOKUP($A48,'中間シート (2)'!$M$6:$AR$65,O$1,FALSE),"")</f>
        <v/>
      </c>
      <c r="P48" s="186" t="str">
        <f>IFERROR(VLOOKUP($A48,'中間シート (2)'!$M$6:$AR$65,P$1,FALSE),"")</f>
        <v/>
      </c>
      <c r="Q48" s="186" t="str">
        <f>IFERROR(VLOOKUP($A48,'中間シート (2)'!$M$6:$AR$65,Q$1,FALSE),"")</f>
        <v/>
      </c>
      <c r="R48" s="186" t="str">
        <f>IFERROR(VLOOKUP($A48,'中間シート (2)'!$M$6:$AR$65,R$1,FALSE),"")</f>
        <v/>
      </c>
      <c r="S48" s="186" t="str">
        <f>IFERROR(VLOOKUP($A48,'中間シート (2)'!$M$6:$AR$65,S$1,FALSE),"")</f>
        <v/>
      </c>
      <c r="T48" s="186" t="str">
        <f>IFERROR(VLOOKUP($A48,'中間シート (2)'!$M$6:$AR$65,T$1,FALSE),"")</f>
        <v/>
      </c>
      <c r="U48" s="186" t="str">
        <f>IFERROR(VLOOKUP($A48,'中間シート (2)'!$M$6:$AR$65,U$1,FALSE),"")</f>
        <v/>
      </c>
      <c r="V48" s="186" t="str">
        <f>IFERROR(VLOOKUP($A48,'中間シート (2)'!$M$6:$AR$65,V$1,FALSE),"")</f>
        <v/>
      </c>
      <c r="W48" s="186"/>
      <c r="X48" s="186" t="str">
        <f>IFERROR(VLOOKUP($A48,'中間シート (2)'!$M$6:$AR$65,X$1,FALSE),"")</f>
        <v/>
      </c>
      <c r="Y48" s="186" t="str">
        <f>IFERROR(VLOOKUP($A48,'中間シート (2)'!$M$6:$AR$65,Y$1,FALSE),"")</f>
        <v/>
      </c>
      <c r="Z48" s="186" t="str">
        <f>IFERROR(VLOOKUP($A48,'中間シート (2)'!$M$6:$AR$65,Z$1,FALSE),"")</f>
        <v/>
      </c>
      <c r="AA48" s="186" t="str">
        <f>IFERROR(VLOOKUP($A48,'中間シート (2)'!$M$6:$AR$65,AA$1,FALSE),"")</f>
        <v/>
      </c>
      <c r="AB48" s="186" t="str">
        <f>IFERROR(VLOOKUP($A48,'中間シート (2)'!$M$6:$AR$65,AB$1,FALSE),"")</f>
        <v/>
      </c>
      <c r="AC48" s="186" t="str">
        <f>IFERROR(VLOOKUP($A48,'中間シート (2)'!$M$6:$AR$65,AC$1,FALSE),"")</f>
        <v/>
      </c>
      <c r="AD48" s="186" t="str">
        <f>IFERROR(VLOOKUP($A48,'中間シート (2)'!$M$6:$AR$65,AD$1,FALSE),"")</f>
        <v/>
      </c>
      <c r="AE48" s="186" t="str">
        <f>IFERROR(VLOOKUP($A48,'中間シート (2)'!$M$6:$AR$65,AE$1,FALSE),"")</f>
        <v/>
      </c>
      <c r="AF48" s="186"/>
      <c r="AG48" s="186"/>
      <c r="AH48" s="186"/>
      <c r="AI48" s="194" t="str">
        <f>IFERROR(VLOOKUP($A48,'中間シート (2)'!$M$6:$BC$67,AI$1,FALSE),"")</f>
        <v/>
      </c>
      <c r="AJ48" s="194" t="str">
        <f>IFERROR(VLOOKUP($A48,'中間シート (2)'!$M$6:$BC$67,AJ$1,FALSE),"")</f>
        <v/>
      </c>
      <c r="AK48" s="194" t="str">
        <f>IFERROR(VLOOKUP($A48,'中間シート (2)'!$M$6:$BC$67,AK$1,FALSE),"")</f>
        <v/>
      </c>
      <c r="AL48" s="194" t="str">
        <f>IFERROR(VLOOKUP($A48,'中間シート (2)'!$M$6:$BC$67,AL$1,FALSE),"")</f>
        <v/>
      </c>
      <c r="AM48" s="194" t="str">
        <f>IFERROR(VLOOKUP($A48,'中間シート (2)'!$M$6:$BC$67,AM$1,FALSE),"")</f>
        <v/>
      </c>
      <c r="AN48" s="194" t="str">
        <f>IFERROR(VLOOKUP($A48,'中間シート (2)'!$M$6:$BC$67,AN$1,FALSE),"")</f>
        <v/>
      </c>
      <c r="AO48" s="194" t="str">
        <f>IFERROR(VLOOKUP($A48,'中間シート (2)'!$M$6:$BC$67,AO$1,FALSE),"")</f>
        <v/>
      </c>
      <c r="AP48" s="194" t="str">
        <f>IFERROR(VLOOKUP($A48,'中間シート (2)'!$M$6:$BC$67,AP$1,FALSE),"")</f>
        <v/>
      </c>
      <c r="AS48" s="187"/>
      <c r="AT48" s="187"/>
      <c r="AU48" s="187"/>
      <c r="AV48" s="290">
        <f t="shared" ref="AV48:AV64" si="183">IF(H48="",1,H48)</f>
        <v>1</v>
      </c>
      <c r="AW48" s="290">
        <f t="shared" ref="AW48:AW64" si="184">IF(I48="",1,I48)</f>
        <v>1</v>
      </c>
      <c r="AX48" s="290">
        <f t="shared" ref="AX48:AX64" si="185">IF(AND(AV48=1,AW48=1),1,AX47+1)</f>
        <v>1</v>
      </c>
      <c r="AY48" s="290">
        <f t="shared" ref="AY48:AY64" si="186">IF(AX48&gt;1,AY47,AY47+1)</f>
        <v>44</v>
      </c>
      <c r="AZ48" s="290">
        <f t="shared" ref="AZ48:AZ64" si="187">IF(AV48&lt;&gt;AV47,AZ47+1,IF(AND(AV48=1,AW48=1),AZ47+1,AZ47))</f>
        <v>44</v>
      </c>
      <c r="BA48" s="290">
        <f t="shared" ref="BA48:BA64" si="188">AZ48*10+AW48</f>
        <v>441</v>
      </c>
      <c r="BB48" s="290">
        <f t="shared" si="8"/>
        <v>0</v>
      </c>
      <c r="BC48" s="290">
        <f t="shared" si="9"/>
        <v>0</v>
      </c>
      <c r="BD48" s="290">
        <f t="shared" ref="BD48:BD64" si="189">IF(AND(AC48=1,AD48&gt;=1),"a",0)</f>
        <v>0</v>
      </c>
      <c r="BE48" s="290"/>
      <c r="BF48" s="290">
        <v>44</v>
      </c>
      <c r="BG48" s="290">
        <f t="shared" si="180"/>
        <v>0</v>
      </c>
      <c r="BH48" s="290">
        <f t="shared" si="12"/>
        <v>0</v>
      </c>
      <c r="BI48" s="290"/>
      <c r="BJ48" s="291" t="str">
        <f t="shared" si="13"/>
        <v>2-1</v>
      </c>
      <c r="BK48" s="291" t="str">
        <f t="shared" si="14"/>
        <v/>
      </c>
      <c r="BL48" s="291" t="str">
        <f t="shared" si="15"/>
        <v/>
      </c>
      <c r="BM48" s="291" t="str">
        <f t="shared" si="16"/>
        <v/>
      </c>
      <c r="BN48" s="291" t="str">
        <f t="shared" ca="1" si="17"/>
        <v/>
      </c>
      <c r="BO48" s="291" t="str">
        <f t="shared" ca="1" si="18"/>
        <v/>
      </c>
      <c r="BP48" s="291" t="str">
        <f t="shared" si="19"/>
        <v/>
      </c>
      <c r="BQ48" s="291" t="str">
        <f t="shared" ca="1" si="20"/>
        <v/>
      </c>
      <c r="BR48" s="291" t="str">
        <f t="shared" si="21"/>
        <v/>
      </c>
      <c r="BS48" s="291" t="str">
        <f t="shared" si="22"/>
        <v/>
      </c>
      <c r="BT48" s="291" t="str">
        <f t="shared" si="23"/>
        <v/>
      </c>
      <c r="BU48" s="291" t="str">
        <f t="shared" si="24"/>
        <v/>
      </c>
      <c r="BV48" s="291" t="str">
        <f t="shared" ca="1" si="25"/>
        <v/>
      </c>
      <c r="BW48" s="291" t="str">
        <f t="shared" si="26"/>
        <v/>
      </c>
      <c r="BX48" s="291" t="str">
        <f t="shared" ca="1" si="27"/>
        <v/>
      </c>
      <c r="BY48" s="291" t="str">
        <f t="shared" si="28"/>
        <v/>
      </c>
      <c r="BZ48" s="291" t="str">
        <f t="shared" si="29"/>
        <v/>
      </c>
      <c r="CA48" s="291" t="str">
        <f t="shared" si="30"/>
        <v>5-4</v>
      </c>
      <c r="CB48" s="291" t="str">
        <f t="shared" si="31"/>
        <v/>
      </c>
      <c r="CC48" s="291" t="str">
        <f t="shared" si="32"/>
        <v/>
      </c>
      <c r="CD48" s="291" t="str">
        <f t="shared" si="33"/>
        <v/>
      </c>
      <c r="CE48" s="291" t="str">
        <f t="shared" si="34"/>
        <v/>
      </c>
      <c r="CF48" s="291" t="str">
        <f t="shared" si="35"/>
        <v/>
      </c>
      <c r="CG48" s="291" t="str">
        <f t="shared" si="36"/>
        <v>7-3</v>
      </c>
      <c r="CH48" s="291" t="str">
        <f t="shared" si="37"/>
        <v/>
      </c>
      <c r="CI48" s="291" t="str">
        <f t="shared" si="38"/>
        <v/>
      </c>
      <c r="CJ48" s="291" t="str">
        <f t="shared" si="39"/>
        <v>8-3</v>
      </c>
      <c r="CK48" s="291" t="str">
        <f t="shared" si="40"/>
        <v>8-4</v>
      </c>
      <c r="CL48" s="291" t="str">
        <f t="shared" si="41"/>
        <v/>
      </c>
      <c r="CM48" s="291" t="str">
        <f t="shared" si="42"/>
        <v>9-1-3</v>
      </c>
      <c r="CN48" s="291" t="str">
        <f>IF(AND(I48&gt;=2, I48&lt;=4, N48=""), "",
IF(AND(N48&lt;&gt;"",IFERROR(MATCH(VALUE(N48),'主要用途（大分類）'!$A$5:$A$38,0),0)=0),"9-1-4",""))</f>
        <v/>
      </c>
      <c r="CO48" s="291" t="str">
        <f t="shared" si="43"/>
        <v/>
      </c>
      <c r="CP48" s="291" t="str">
        <f t="shared" si="44"/>
        <v>9-2-2</v>
      </c>
      <c r="CQ48" s="291" t="str">
        <f>IF(AND(I48&gt;=2, I48&lt;=4, O48=""), "",
IF(OR(AND(O48&lt;&gt;"",IFERROR(MATCH(VALUE(O48),建築物の用途区分!$C$5:$C$76,0),0)=0),AND(AI48&lt;&gt;"",IFERROR(MATCH(VALUE(AI48),建築物の用途区分!$C$5:$C$76,0),0)=0),AND(AK48&lt;&gt;"",IFERROR(MATCH(VALUE(AK48),建築物の用途区分!$C$5:$C$76,0),0)=0),AND(AM48&lt;&gt;"",IFERROR(MATCH(VALUE(AM48),建築物の用途区分!$C$5:$C$76,0),0)=0)),"9-2-3",""))</f>
        <v/>
      </c>
      <c r="CR48" s="291" t="str">
        <f>IF(AND(I48&gt;=2, I48&lt;=4, O48=""), "",IF(M48=1,IF(VLOOKUP(VALUE(O48),'用途の分類（用途区分）対応表'!$B$7:$S$78,IF(VALUE(N48)=1,2,IF(VALUE(N48)=2,3,IF(AND(N48&gt;=10,N48&lt;=24),N48-6,N48-26))),FALSE)="×","9-2-4",""),""))</f>
        <v/>
      </c>
      <c r="CS48" s="291" t="str">
        <f t="shared" si="45"/>
        <v/>
      </c>
      <c r="CT48" s="291" t="str">
        <f t="shared" si="46"/>
        <v/>
      </c>
      <c r="CU48" s="291" t="str">
        <f t="shared" si="47"/>
        <v/>
      </c>
      <c r="CV48" s="291" t="str">
        <f t="shared" si="48"/>
        <v/>
      </c>
      <c r="CW48" s="291" t="str">
        <f t="shared" si="49"/>
        <v/>
      </c>
      <c r="CX48" s="291" t="str">
        <f t="shared" si="50"/>
        <v/>
      </c>
      <c r="CY48" s="291" t="str">
        <f t="shared" si="51"/>
        <v/>
      </c>
      <c r="CZ48" s="291" t="str">
        <f t="shared" si="52"/>
        <v>11-3</v>
      </c>
      <c r="DA48" s="291" t="str">
        <f t="shared" si="53"/>
        <v/>
      </c>
      <c r="DB48" s="291" t="str">
        <f t="shared" si="54"/>
        <v/>
      </c>
      <c r="DC48" s="291" t="str">
        <f t="shared" si="55"/>
        <v/>
      </c>
      <c r="DD48" s="291" t="str">
        <f t="shared" si="56"/>
        <v>12-3</v>
      </c>
      <c r="DE48" s="291" t="str">
        <f t="shared" si="57"/>
        <v/>
      </c>
      <c r="DF48" s="291" t="str">
        <f t="shared" si="58"/>
        <v/>
      </c>
      <c r="DG48" s="291" t="str">
        <f t="shared" si="59"/>
        <v/>
      </c>
      <c r="DH48" s="291" t="str">
        <f t="shared" si="60"/>
        <v>13-3</v>
      </c>
      <c r="DI48" s="291" t="str">
        <f t="shared" si="61"/>
        <v/>
      </c>
      <c r="DJ48" s="291" t="str">
        <f t="shared" si="62"/>
        <v/>
      </c>
      <c r="DK48" s="291" t="str">
        <f t="shared" si="63"/>
        <v>13-8</v>
      </c>
      <c r="DL48" s="291" t="str">
        <f t="shared" si="64"/>
        <v/>
      </c>
      <c r="DM48" s="291" t="str">
        <f t="shared" si="65"/>
        <v/>
      </c>
      <c r="DN48" s="291" t="str">
        <f t="shared" si="66"/>
        <v/>
      </c>
      <c r="DO48" s="291" t="str">
        <f t="shared" si="67"/>
        <v>14-2</v>
      </c>
      <c r="DP48" s="291" t="str">
        <f t="shared" si="68"/>
        <v/>
      </c>
      <c r="DQ48" s="291" t="str">
        <f t="shared" si="69"/>
        <v/>
      </c>
      <c r="DR48" s="291" t="str">
        <f t="shared" si="70"/>
        <v/>
      </c>
      <c r="DS48" s="291" t="str">
        <f t="shared" si="71"/>
        <v/>
      </c>
      <c r="DT48" s="291" t="str">
        <f t="shared" si="72"/>
        <v/>
      </c>
      <c r="DU48" s="291" t="str">
        <f t="shared" si="73"/>
        <v/>
      </c>
      <c r="DV48" s="291" t="str">
        <f t="shared" si="74"/>
        <v/>
      </c>
      <c r="DW48" s="291" t="str">
        <f t="shared" si="75"/>
        <v/>
      </c>
      <c r="DX48" s="291" t="str">
        <f t="shared" si="76"/>
        <v/>
      </c>
      <c r="DY48" s="291" t="str">
        <f t="shared" si="77"/>
        <v/>
      </c>
      <c r="DZ48" s="291" t="str">
        <f t="shared" si="78"/>
        <v/>
      </c>
      <c r="EA48" s="291" t="str">
        <f t="shared" si="79"/>
        <v/>
      </c>
      <c r="EB48" s="291" t="str">
        <f t="shared" si="80"/>
        <v/>
      </c>
      <c r="EC48" s="291" t="str">
        <f t="shared" si="81"/>
        <v/>
      </c>
      <c r="ED48" s="291" t="str">
        <f t="shared" si="82"/>
        <v/>
      </c>
      <c r="EE48" s="291" t="str">
        <f t="shared" si="83"/>
        <v/>
      </c>
      <c r="EF48" s="291" t="str">
        <f t="shared" si="84"/>
        <v/>
      </c>
      <c r="EG48" s="291" t="str">
        <f t="shared" si="85"/>
        <v/>
      </c>
      <c r="EH48" s="291" t="str">
        <f t="shared" si="86"/>
        <v/>
      </c>
      <c r="EI48" s="291" t="str">
        <f t="shared" si="87"/>
        <v/>
      </c>
      <c r="EJ48" s="291" t="str">
        <f t="shared" si="88"/>
        <v/>
      </c>
      <c r="EK48" s="291" t="str">
        <f t="shared" si="89"/>
        <v/>
      </c>
      <c r="EL48" s="291" t="str">
        <f t="shared" si="90"/>
        <v/>
      </c>
      <c r="EM48" s="291" t="str">
        <f t="shared" si="91"/>
        <v/>
      </c>
      <c r="EN48" s="291" t="str">
        <f t="shared" si="92"/>
        <v/>
      </c>
      <c r="EO48" s="291" t="str">
        <f t="shared" si="93"/>
        <v/>
      </c>
      <c r="EP48" s="291" t="str">
        <f t="shared" si="94"/>
        <v/>
      </c>
      <c r="EQ48" s="291" t="str">
        <f t="shared" si="95"/>
        <v/>
      </c>
      <c r="ER48" s="291" t="str">
        <f t="shared" si="96"/>
        <v/>
      </c>
      <c r="ES48" s="291" t="str">
        <f t="shared" si="97"/>
        <v/>
      </c>
      <c r="ET48" s="291" t="str">
        <f t="shared" si="98"/>
        <v/>
      </c>
      <c r="EU48" s="291" t="str">
        <f t="shared" si="99"/>
        <v/>
      </c>
      <c r="EV48" s="291" t="str">
        <f t="shared" si="100"/>
        <v/>
      </c>
      <c r="EW48" s="291" t="str">
        <f t="shared" si="101"/>
        <v/>
      </c>
      <c r="EX48" s="291" t="str">
        <f t="shared" si="102"/>
        <v/>
      </c>
      <c r="EY48" s="291" t="str">
        <f t="shared" si="103"/>
        <v/>
      </c>
      <c r="EZ48" s="291" t="str">
        <f t="shared" si="104"/>
        <v/>
      </c>
      <c r="FA48" s="291" t="str">
        <f t="shared" si="105"/>
        <v/>
      </c>
      <c r="FB48" s="291" t="str">
        <f t="shared" si="106"/>
        <v/>
      </c>
      <c r="FC48" s="291" t="str">
        <f t="shared" si="107"/>
        <v/>
      </c>
      <c r="FD48" s="291" t="str">
        <f t="shared" si="108"/>
        <v/>
      </c>
      <c r="FE48" s="291" t="str">
        <f t="shared" si="109"/>
        <v/>
      </c>
      <c r="FF48" s="291" t="str">
        <f t="shared" si="110"/>
        <v/>
      </c>
      <c r="FG48" s="291" t="str">
        <f t="shared" si="111"/>
        <v/>
      </c>
      <c r="FH48" s="291" t="str">
        <f t="shared" si="112"/>
        <v/>
      </c>
      <c r="FI48" s="291" t="str">
        <f t="shared" si="113"/>
        <v/>
      </c>
      <c r="FJ48" s="291" t="str">
        <f t="shared" ca="1" si="114"/>
        <v/>
      </c>
      <c r="FK48" s="291" t="str">
        <f t="shared" ca="1" si="115"/>
        <v/>
      </c>
      <c r="FL48" s="291" t="str">
        <f t="shared" si="116"/>
        <v/>
      </c>
      <c r="FM48" s="291" t="str">
        <f t="shared" si="117"/>
        <v/>
      </c>
      <c r="FN48" s="291" t="str">
        <f t="shared" si="118"/>
        <v/>
      </c>
      <c r="FO48" s="291" t="str">
        <f t="shared" si="119"/>
        <v/>
      </c>
      <c r="FP48" s="291" t="str">
        <f t="shared" si="120"/>
        <v/>
      </c>
      <c r="FQ48" s="291" t="str">
        <f t="shared" si="121"/>
        <v/>
      </c>
      <c r="FR48" s="291" t="str">
        <f t="shared" si="122"/>
        <v/>
      </c>
      <c r="FS48" s="291" t="str">
        <f t="shared" si="123"/>
        <v/>
      </c>
      <c r="FT48" s="291" t="str">
        <f t="shared" si="124"/>
        <v/>
      </c>
      <c r="FU48" s="291" t="str">
        <f t="shared" si="125"/>
        <v/>
      </c>
      <c r="FV48" s="291" t="str">
        <f t="shared" si="126"/>
        <v/>
      </c>
      <c r="FW48" s="291" t="str">
        <f t="shared" si="127"/>
        <v/>
      </c>
      <c r="FX48" s="291" t="str">
        <f t="shared" si="128"/>
        <v/>
      </c>
      <c r="FY48" s="291" t="str">
        <f t="shared" ca="1" si="129"/>
        <v/>
      </c>
      <c r="FZ48" s="291" t="str">
        <f ca="1">IF(AND(I48="",X48="",AC48=""),"",
IF(COUNTIF(エラー22シート!$G$4:$G$53, OFFSET(J48,IF(I48="",0,-I48+1),0)*100+OFFSET(Y48,IF(I48="",0,-I48+1),0)*10+AC48)&gt;0,"22-4",""))</f>
        <v/>
      </c>
      <c r="GA48" s="291" t="str">
        <f t="shared" ca="1" si="130"/>
        <v/>
      </c>
      <c r="GB48" s="291" t="str">
        <f t="shared" ca="1" si="131"/>
        <v/>
      </c>
      <c r="GC48" s="291" t="str">
        <f t="shared" ca="1" si="132"/>
        <v/>
      </c>
      <c r="GD48" s="291" t="str">
        <f t="shared" ca="1" si="133"/>
        <v/>
      </c>
      <c r="GE48" s="291" t="str">
        <f t="shared" ca="1" si="134"/>
        <v/>
      </c>
      <c r="GF48" s="291" t="str">
        <f t="shared" ca="1" si="135"/>
        <v/>
      </c>
      <c r="GG48" s="291" t="str">
        <f t="shared" ca="1" si="136"/>
        <v/>
      </c>
      <c r="GH48" s="291" t="str">
        <f t="shared" ca="1" si="137"/>
        <v/>
      </c>
      <c r="GI48" s="291" t="str">
        <f t="shared" ca="1" si="138"/>
        <v/>
      </c>
      <c r="GJ48" s="291" t="str">
        <f t="shared" ca="1" si="139"/>
        <v/>
      </c>
      <c r="GK48" s="291" t="str">
        <f t="shared" ca="1" si="140"/>
        <v/>
      </c>
      <c r="GL48" s="291" t="str">
        <f t="shared" si="141"/>
        <v/>
      </c>
      <c r="GM48" s="291" t="str">
        <f t="shared" ca="1" si="142"/>
        <v/>
      </c>
      <c r="GN48" s="291" t="str">
        <f t="shared" ca="1" si="143"/>
        <v/>
      </c>
      <c r="GO48" s="291" t="str">
        <f t="shared" ca="1" si="144"/>
        <v/>
      </c>
      <c r="GP48" s="291" t="str">
        <f t="shared" ca="1" si="145"/>
        <v/>
      </c>
      <c r="GQ48" s="291" t="str">
        <f t="shared" ca="1" si="146"/>
        <v/>
      </c>
      <c r="GR48" s="291" t="str">
        <f t="shared" ca="1" si="147"/>
        <v/>
      </c>
      <c r="GS48" s="291" t="str">
        <f t="shared" ca="1" si="148"/>
        <v/>
      </c>
      <c r="GT48" s="291" t="str">
        <f t="shared" ca="1" si="149"/>
        <v/>
      </c>
      <c r="GU48" s="291" t="str">
        <f t="shared" ca="1" si="150"/>
        <v/>
      </c>
      <c r="GV48" s="291" t="str">
        <f t="shared" ca="1" si="151"/>
        <v/>
      </c>
      <c r="GW48" s="291" t="str">
        <f t="shared" ca="1" si="152"/>
        <v/>
      </c>
      <c r="GX48" s="291" t="str">
        <f t="shared" ca="1" si="153"/>
        <v/>
      </c>
      <c r="GY48" s="291" t="str">
        <f t="shared" ca="1" si="154"/>
        <v/>
      </c>
      <c r="GZ48" s="291" t="str">
        <f t="shared" ca="1" si="155"/>
        <v/>
      </c>
      <c r="HA48" s="291" t="str">
        <f t="shared" si="156"/>
        <v/>
      </c>
      <c r="HB48" s="291" t="str">
        <f t="shared" si="157"/>
        <v/>
      </c>
      <c r="HC48" s="291" t="str">
        <f t="shared" si="158"/>
        <v/>
      </c>
      <c r="HD48" s="291" t="str">
        <f t="shared" si="159"/>
        <v/>
      </c>
      <c r="HE48" s="291" t="str">
        <f t="shared" si="160"/>
        <v/>
      </c>
      <c r="HF48" s="291" t="str">
        <f t="shared" si="161"/>
        <v/>
      </c>
      <c r="HG48" s="291" t="str">
        <f t="shared" si="162"/>
        <v/>
      </c>
      <c r="HH48" s="291" t="str">
        <f t="shared" si="163"/>
        <v/>
      </c>
      <c r="HI48" s="291" t="str">
        <f t="shared" si="164"/>
        <v/>
      </c>
      <c r="HJ48" s="291" t="str">
        <f t="shared" si="165"/>
        <v/>
      </c>
      <c r="HK48" s="291" t="str">
        <f t="shared" si="166"/>
        <v/>
      </c>
      <c r="HL48" s="291" t="str">
        <f t="shared" si="167"/>
        <v/>
      </c>
      <c r="HM48" s="291" t="str">
        <f t="shared" si="168"/>
        <v>41-1</v>
      </c>
      <c r="HN48" s="291" t="str">
        <f t="shared" si="169"/>
        <v>35-1</v>
      </c>
    </row>
    <row r="49" spans="1:222">
      <c r="A49" s="332">
        <v>45</v>
      </c>
      <c r="B49" s="332">
        <f>COUNTIF('中間シート (2)'!M:M,行政集計シート※記入不要です!A49)</f>
        <v>0</v>
      </c>
      <c r="C49" s="188" t="str">
        <f t="shared" si="182"/>
        <v/>
      </c>
      <c r="D49" s="188" t="str">
        <f t="shared" si="181"/>
        <v/>
      </c>
      <c r="E49" s="188"/>
      <c r="F49" s="188" t="str">
        <f t="shared" si="179"/>
        <v/>
      </c>
      <c r="G49" s="189"/>
      <c r="H49" s="186" t="str">
        <f>IFERROR(VLOOKUP($A49,'中間シート (2)'!$M$6:$AR$65,H$1,FALSE),"")</f>
        <v/>
      </c>
      <c r="I49" s="186" t="str">
        <f>IFERROR(VLOOKUP($A49,'中間シート (2)'!$M$6:$AR$65,I$1,FALSE),"")</f>
        <v/>
      </c>
      <c r="J49" s="186" t="str">
        <f>IFERROR(VLOOKUP($A49,'中間シート (2)'!$M$6:$AR$65,J$1,FALSE),"")</f>
        <v/>
      </c>
      <c r="K49" s="186" t="str">
        <f>IFERROR(VLOOKUP($A49,'中間シート (2)'!$M$6:$AR$65,K$1,FALSE),"")</f>
        <v/>
      </c>
      <c r="L49" s="186" t="str">
        <f>IFERROR(VLOOKUP($A49,'中間シート (2)'!$M$6:$AR$65,L$1,FALSE),"")</f>
        <v/>
      </c>
      <c r="M49" s="186" t="str">
        <f>IFERROR(VLOOKUP($A49,'中間シート (2)'!$M$6:$AR$65,M$1,FALSE),"")</f>
        <v/>
      </c>
      <c r="N49" s="186" t="str">
        <f>IFERROR(VLOOKUP($A49,'中間シート (2)'!$M$6:$AR$65,N$1,FALSE),"")</f>
        <v/>
      </c>
      <c r="O49" s="186" t="str">
        <f>IFERROR(VLOOKUP($A49,'中間シート (2)'!$M$6:$AR$65,O$1,FALSE),"")</f>
        <v/>
      </c>
      <c r="P49" s="186" t="str">
        <f>IFERROR(VLOOKUP($A49,'中間シート (2)'!$M$6:$AR$65,P$1,FALSE),"")</f>
        <v/>
      </c>
      <c r="Q49" s="186" t="str">
        <f>IFERROR(VLOOKUP($A49,'中間シート (2)'!$M$6:$AR$65,Q$1,FALSE),"")</f>
        <v/>
      </c>
      <c r="R49" s="186" t="str">
        <f>IFERROR(VLOOKUP($A49,'中間シート (2)'!$M$6:$AR$65,R$1,FALSE),"")</f>
        <v/>
      </c>
      <c r="S49" s="186" t="str">
        <f>IFERROR(VLOOKUP($A49,'中間シート (2)'!$M$6:$AR$65,S$1,FALSE),"")</f>
        <v/>
      </c>
      <c r="T49" s="186" t="str">
        <f>IFERROR(VLOOKUP($A49,'中間シート (2)'!$M$6:$AR$65,T$1,FALSE),"")</f>
        <v/>
      </c>
      <c r="U49" s="186" t="str">
        <f>IFERROR(VLOOKUP($A49,'中間シート (2)'!$M$6:$AR$65,U$1,FALSE),"")</f>
        <v/>
      </c>
      <c r="V49" s="186" t="str">
        <f>IFERROR(VLOOKUP($A49,'中間シート (2)'!$M$6:$AR$65,V$1,FALSE),"")</f>
        <v/>
      </c>
      <c r="W49" s="186"/>
      <c r="X49" s="186" t="str">
        <f>IFERROR(VLOOKUP($A49,'中間シート (2)'!$M$6:$AR$65,X$1,FALSE),"")</f>
        <v/>
      </c>
      <c r="Y49" s="186" t="str">
        <f>IFERROR(VLOOKUP($A49,'中間シート (2)'!$M$6:$AR$65,Y$1,FALSE),"")</f>
        <v/>
      </c>
      <c r="Z49" s="186" t="str">
        <f>IFERROR(VLOOKUP($A49,'中間シート (2)'!$M$6:$AR$65,Z$1,FALSE),"")</f>
        <v/>
      </c>
      <c r="AA49" s="186" t="str">
        <f>IFERROR(VLOOKUP($A49,'中間シート (2)'!$M$6:$AR$65,AA$1,FALSE),"")</f>
        <v/>
      </c>
      <c r="AB49" s="186" t="str">
        <f>IFERROR(VLOOKUP($A49,'中間シート (2)'!$M$6:$AR$65,AB$1,FALSE),"")</f>
        <v/>
      </c>
      <c r="AC49" s="186" t="str">
        <f>IFERROR(VLOOKUP($A49,'中間シート (2)'!$M$6:$AR$65,AC$1,FALSE),"")</f>
        <v/>
      </c>
      <c r="AD49" s="186" t="str">
        <f>IFERROR(VLOOKUP($A49,'中間シート (2)'!$M$6:$AR$65,AD$1,FALSE),"")</f>
        <v/>
      </c>
      <c r="AE49" s="186" t="str">
        <f>IFERROR(VLOOKUP($A49,'中間シート (2)'!$M$6:$AR$65,AE$1,FALSE),"")</f>
        <v/>
      </c>
      <c r="AF49" s="186"/>
      <c r="AG49" s="186"/>
      <c r="AH49" s="186"/>
      <c r="AI49" s="194" t="str">
        <f>IFERROR(VLOOKUP($A49,'中間シート (2)'!$M$6:$BC$67,AI$1,FALSE),"")</f>
        <v/>
      </c>
      <c r="AJ49" s="194" t="str">
        <f>IFERROR(VLOOKUP($A49,'中間シート (2)'!$M$6:$BC$67,AJ$1,FALSE),"")</f>
        <v/>
      </c>
      <c r="AK49" s="194" t="str">
        <f>IFERROR(VLOOKUP($A49,'中間シート (2)'!$M$6:$BC$67,AK$1,FALSE),"")</f>
        <v/>
      </c>
      <c r="AL49" s="194" t="str">
        <f>IFERROR(VLOOKUP($A49,'中間シート (2)'!$M$6:$BC$67,AL$1,FALSE),"")</f>
        <v/>
      </c>
      <c r="AM49" s="194" t="str">
        <f>IFERROR(VLOOKUP($A49,'中間シート (2)'!$M$6:$BC$67,AM$1,FALSE),"")</f>
        <v/>
      </c>
      <c r="AN49" s="194" t="str">
        <f>IFERROR(VLOOKUP($A49,'中間シート (2)'!$M$6:$BC$67,AN$1,FALSE),"")</f>
        <v/>
      </c>
      <c r="AO49" s="194" t="str">
        <f>IFERROR(VLOOKUP($A49,'中間シート (2)'!$M$6:$BC$67,AO$1,FALSE),"")</f>
        <v/>
      </c>
      <c r="AP49" s="194" t="str">
        <f>IFERROR(VLOOKUP($A49,'中間シート (2)'!$M$6:$BC$67,AP$1,FALSE),"")</f>
        <v/>
      </c>
      <c r="AS49" s="187"/>
      <c r="AT49" s="187"/>
      <c r="AU49" s="187"/>
      <c r="AV49" s="290">
        <f t="shared" si="183"/>
        <v>1</v>
      </c>
      <c r="AW49" s="290">
        <f t="shared" si="184"/>
        <v>1</v>
      </c>
      <c r="AX49" s="290">
        <f t="shared" si="185"/>
        <v>1</v>
      </c>
      <c r="AY49" s="290">
        <f t="shared" si="186"/>
        <v>45</v>
      </c>
      <c r="AZ49" s="290">
        <f t="shared" si="187"/>
        <v>45</v>
      </c>
      <c r="BA49" s="290">
        <f t="shared" si="188"/>
        <v>451</v>
      </c>
      <c r="BB49" s="290">
        <f t="shared" si="8"/>
        <v>0</v>
      </c>
      <c r="BC49" s="290">
        <f t="shared" si="9"/>
        <v>0</v>
      </c>
      <c r="BD49" s="290">
        <f t="shared" si="189"/>
        <v>0</v>
      </c>
      <c r="BE49" s="290"/>
      <c r="BF49" s="290">
        <v>45</v>
      </c>
      <c r="BG49" s="290">
        <f t="shared" si="180"/>
        <v>0</v>
      </c>
      <c r="BH49" s="290">
        <f t="shared" si="12"/>
        <v>0</v>
      </c>
      <c r="BI49" s="290"/>
      <c r="BJ49" s="291" t="str">
        <f t="shared" si="13"/>
        <v>2-1</v>
      </c>
      <c r="BK49" s="291" t="str">
        <f t="shared" si="14"/>
        <v/>
      </c>
      <c r="BL49" s="291" t="str">
        <f t="shared" si="15"/>
        <v/>
      </c>
      <c r="BM49" s="291" t="str">
        <f t="shared" si="16"/>
        <v/>
      </c>
      <c r="BN49" s="291" t="str">
        <f t="shared" ca="1" si="17"/>
        <v/>
      </c>
      <c r="BO49" s="291" t="str">
        <f t="shared" ca="1" si="18"/>
        <v/>
      </c>
      <c r="BP49" s="291" t="str">
        <f t="shared" si="19"/>
        <v/>
      </c>
      <c r="BQ49" s="291" t="str">
        <f t="shared" ca="1" si="20"/>
        <v/>
      </c>
      <c r="BR49" s="291" t="str">
        <f t="shared" si="21"/>
        <v/>
      </c>
      <c r="BS49" s="291" t="str">
        <f t="shared" si="22"/>
        <v/>
      </c>
      <c r="BT49" s="291" t="str">
        <f t="shared" si="23"/>
        <v/>
      </c>
      <c r="BU49" s="291" t="str">
        <f t="shared" si="24"/>
        <v/>
      </c>
      <c r="BV49" s="291" t="str">
        <f t="shared" ca="1" si="25"/>
        <v/>
      </c>
      <c r="BW49" s="291" t="str">
        <f t="shared" si="26"/>
        <v/>
      </c>
      <c r="BX49" s="291" t="str">
        <f t="shared" ca="1" si="27"/>
        <v/>
      </c>
      <c r="BY49" s="291" t="str">
        <f t="shared" si="28"/>
        <v/>
      </c>
      <c r="BZ49" s="291" t="str">
        <f t="shared" si="29"/>
        <v/>
      </c>
      <c r="CA49" s="291" t="str">
        <f t="shared" si="30"/>
        <v>5-4</v>
      </c>
      <c r="CB49" s="291" t="str">
        <f t="shared" si="31"/>
        <v/>
      </c>
      <c r="CC49" s="291" t="str">
        <f t="shared" si="32"/>
        <v/>
      </c>
      <c r="CD49" s="291" t="str">
        <f t="shared" si="33"/>
        <v/>
      </c>
      <c r="CE49" s="291" t="str">
        <f t="shared" si="34"/>
        <v/>
      </c>
      <c r="CF49" s="291" t="str">
        <f t="shared" si="35"/>
        <v/>
      </c>
      <c r="CG49" s="291" t="str">
        <f t="shared" si="36"/>
        <v>7-3</v>
      </c>
      <c r="CH49" s="291" t="str">
        <f t="shared" si="37"/>
        <v/>
      </c>
      <c r="CI49" s="291" t="str">
        <f t="shared" si="38"/>
        <v/>
      </c>
      <c r="CJ49" s="291" t="str">
        <f t="shared" si="39"/>
        <v>8-3</v>
      </c>
      <c r="CK49" s="291" t="str">
        <f t="shared" si="40"/>
        <v>8-4</v>
      </c>
      <c r="CL49" s="291" t="str">
        <f t="shared" si="41"/>
        <v/>
      </c>
      <c r="CM49" s="291" t="str">
        <f t="shared" si="42"/>
        <v>9-1-3</v>
      </c>
      <c r="CN49" s="291" t="str">
        <f>IF(AND(I49&gt;=2, I49&lt;=4, N49=""), "",
IF(AND(N49&lt;&gt;"",IFERROR(MATCH(VALUE(N49),'主要用途（大分類）'!$A$5:$A$38,0),0)=0),"9-1-4",""))</f>
        <v/>
      </c>
      <c r="CO49" s="291" t="str">
        <f t="shared" si="43"/>
        <v/>
      </c>
      <c r="CP49" s="291" t="str">
        <f t="shared" si="44"/>
        <v>9-2-2</v>
      </c>
      <c r="CQ49" s="291" t="str">
        <f>IF(AND(I49&gt;=2, I49&lt;=4, O49=""), "",
IF(OR(AND(O49&lt;&gt;"",IFERROR(MATCH(VALUE(O49),建築物の用途区分!$C$5:$C$76,0),0)=0),AND(AI49&lt;&gt;"",IFERROR(MATCH(VALUE(AI49),建築物の用途区分!$C$5:$C$76,0),0)=0),AND(AK49&lt;&gt;"",IFERROR(MATCH(VALUE(AK49),建築物の用途区分!$C$5:$C$76,0),0)=0),AND(AM49&lt;&gt;"",IFERROR(MATCH(VALUE(AM49),建築物の用途区分!$C$5:$C$76,0),0)=0)),"9-2-3",""))</f>
        <v/>
      </c>
      <c r="CR49" s="291" t="str">
        <f>IF(AND(I49&gt;=2, I49&lt;=4, O49=""), "",IF(M49=1,IF(VLOOKUP(VALUE(O49),'用途の分類（用途区分）対応表'!$B$7:$S$78,IF(VALUE(N49)=1,2,IF(VALUE(N49)=2,3,IF(AND(N49&gt;=10,N49&lt;=24),N49-6,N49-26))),FALSE)="×","9-2-4",""),""))</f>
        <v/>
      </c>
      <c r="CS49" s="291" t="str">
        <f t="shared" si="45"/>
        <v/>
      </c>
      <c r="CT49" s="291" t="str">
        <f t="shared" si="46"/>
        <v/>
      </c>
      <c r="CU49" s="291" t="str">
        <f t="shared" si="47"/>
        <v/>
      </c>
      <c r="CV49" s="291" t="str">
        <f t="shared" si="48"/>
        <v/>
      </c>
      <c r="CW49" s="291" t="str">
        <f t="shared" si="49"/>
        <v/>
      </c>
      <c r="CX49" s="291" t="str">
        <f t="shared" si="50"/>
        <v/>
      </c>
      <c r="CY49" s="291" t="str">
        <f t="shared" si="51"/>
        <v/>
      </c>
      <c r="CZ49" s="291" t="str">
        <f t="shared" si="52"/>
        <v>11-3</v>
      </c>
      <c r="DA49" s="291" t="str">
        <f t="shared" si="53"/>
        <v/>
      </c>
      <c r="DB49" s="291" t="str">
        <f t="shared" si="54"/>
        <v/>
      </c>
      <c r="DC49" s="291" t="str">
        <f t="shared" si="55"/>
        <v/>
      </c>
      <c r="DD49" s="291" t="str">
        <f t="shared" si="56"/>
        <v>12-3</v>
      </c>
      <c r="DE49" s="291" t="str">
        <f t="shared" si="57"/>
        <v/>
      </c>
      <c r="DF49" s="291" t="str">
        <f t="shared" si="58"/>
        <v/>
      </c>
      <c r="DG49" s="291" t="str">
        <f t="shared" si="59"/>
        <v/>
      </c>
      <c r="DH49" s="291" t="str">
        <f t="shared" si="60"/>
        <v>13-3</v>
      </c>
      <c r="DI49" s="291" t="str">
        <f t="shared" si="61"/>
        <v/>
      </c>
      <c r="DJ49" s="291" t="str">
        <f t="shared" si="62"/>
        <v/>
      </c>
      <c r="DK49" s="291" t="str">
        <f t="shared" si="63"/>
        <v>13-8</v>
      </c>
      <c r="DL49" s="291" t="str">
        <f t="shared" si="64"/>
        <v/>
      </c>
      <c r="DM49" s="291" t="str">
        <f t="shared" si="65"/>
        <v/>
      </c>
      <c r="DN49" s="291" t="str">
        <f t="shared" si="66"/>
        <v/>
      </c>
      <c r="DO49" s="291" t="str">
        <f t="shared" si="67"/>
        <v>14-2</v>
      </c>
      <c r="DP49" s="291" t="str">
        <f t="shared" si="68"/>
        <v/>
      </c>
      <c r="DQ49" s="291" t="str">
        <f t="shared" si="69"/>
        <v/>
      </c>
      <c r="DR49" s="291" t="str">
        <f t="shared" si="70"/>
        <v/>
      </c>
      <c r="DS49" s="291" t="str">
        <f t="shared" si="71"/>
        <v/>
      </c>
      <c r="DT49" s="291" t="str">
        <f t="shared" si="72"/>
        <v/>
      </c>
      <c r="DU49" s="291" t="str">
        <f t="shared" si="73"/>
        <v/>
      </c>
      <c r="DV49" s="291" t="str">
        <f t="shared" si="74"/>
        <v/>
      </c>
      <c r="DW49" s="291" t="str">
        <f t="shared" si="75"/>
        <v/>
      </c>
      <c r="DX49" s="291" t="str">
        <f t="shared" si="76"/>
        <v/>
      </c>
      <c r="DY49" s="291" t="str">
        <f t="shared" si="77"/>
        <v/>
      </c>
      <c r="DZ49" s="291" t="str">
        <f t="shared" si="78"/>
        <v/>
      </c>
      <c r="EA49" s="291" t="str">
        <f t="shared" si="79"/>
        <v/>
      </c>
      <c r="EB49" s="291" t="str">
        <f t="shared" si="80"/>
        <v/>
      </c>
      <c r="EC49" s="291" t="str">
        <f t="shared" si="81"/>
        <v/>
      </c>
      <c r="ED49" s="291" t="str">
        <f t="shared" si="82"/>
        <v/>
      </c>
      <c r="EE49" s="291" t="str">
        <f t="shared" si="83"/>
        <v/>
      </c>
      <c r="EF49" s="291" t="str">
        <f t="shared" si="84"/>
        <v/>
      </c>
      <c r="EG49" s="291" t="str">
        <f t="shared" si="85"/>
        <v/>
      </c>
      <c r="EH49" s="291" t="str">
        <f t="shared" si="86"/>
        <v/>
      </c>
      <c r="EI49" s="291" t="str">
        <f t="shared" si="87"/>
        <v/>
      </c>
      <c r="EJ49" s="291" t="str">
        <f t="shared" si="88"/>
        <v/>
      </c>
      <c r="EK49" s="291" t="str">
        <f t="shared" si="89"/>
        <v/>
      </c>
      <c r="EL49" s="291" t="str">
        <f t="shared" si="90"/>
        <v/>
      </c>
      <c r="EM49" s="291" t="str">
        <f t="shared" si="91"/>
        <v/>
      </c>
      <c r="EN49" s="291" t="str">
        <f t="shared" si="92"/>
        <v/>
      </c>
      <c r="EO49" s="291" t="str">
        <f t="shared" si="93"/>
        <v/>
      </c>
      <c r="EP49" s="291" t="str">
        <f t="shared" si="94"/>
        <v/>
      </c>
      <c r="EQ49" s="291" t="str">
        <f t="shared" si="95"/>
        <v/>
      </c>
      <c r="ER49" s="291" t="str">
        <f t="shared" si="96"/>
        <v/>
      </c>
      <c r="ES49" s="291" t="str">
        <f t="shared" si="97"/>
        <v/>
      </c>
      <c r="ET49" s="291" t="str">
        <f t="shared" si="98"/>
        <v/>
      </c>
      <c r="EU49" s="291" t="str">
        <f t="shared" si="99"/>
        <v/>
      </c>
      <c r="EV49" s="291" t="str">
        <f t="shared" si="100"/>
        <v/>
      </c>
      <c r="EW49" s="291" t="str">
        <f t="shared" si="101"/>
        <v/>
      </c>
      <c r="EX49" s="291" t="str">
        <f t="shared" si="102"/>
        <v/>
      </c>
      <c r="EY49" s="291" t="str">
        <f t="shared" si="103"/>
        <v/>
      </c>
      <c r="EZ49" s="291" t="str">
        <f t="shared" si="104"/>
        <v/>
      </c>
      <c r="FA49" s="291" t="str">
        <f t="shared" si="105"/>
        <v/>
      </c>
      <c r="FB49" s="291" t="str">
        <f t="shared" si="106"/>
        <v/>
      </c>
      <c r="FC49" s="291" t="str">
        <f t="shared" si="107"/>
        <v/>
      </c>
      <c r="FD49" s="291" t="str">
        <f t="shared" si="108"/>
        <v/>
      </c>
      <c r="FE49" s="291" t="str">
        <f t="shared" si="109"/>
        <v/>
      </c>
      <c r="FF49" s="291" t="str">
        <f t="shared" si="110"/>
        <v/>
      </c>
      <c r="FG49" s="291" t="str">
        <f t="shared" si="111"/>
        <v/>
      </c>
      <c r="FH49" s="291" t="str">
        <f t="shared" si="112"/>
        <v/>
      </c>
      <c r="FI49" s="291" t="str">
        <f t="shared" si="113"/>
        <v/>
      </c>
      <c r="FJ49" s="291" t="str">
        <f t="shared" ca="1" si="114"/>
        <v/>
      </c>
      <c r="FK49" s="291" t="str">
        <f t="shared" ca="1" si="115"/>
        <v/>
      </c>
      <c r="FL49" s="291" t="str">
        <f t="shared" si="116"/>
        <v/>
      </c>
      <c r="FM49" s="291" t="str">
        <f t="shared" si="117"/>
        <v/>
      </c>
      <c r="FN49" s="291" t="str">
        <f t="shared" si="118"/>
        <v/>
      </c>
      <c r="FO49" s="291" t="str">
        <f t="shared" si="119"/>
        <v/>
      </c>
      <c r="FP49" s="291" t="str">
        <f t="shared" si="120"/>
        <v/>
      </c>
      <c r="FQ49" s="291" t="str">
        <f t="shared" si="121"/>
        <v/>
      </c>
      <c r="FR49" s="291" t="str">
        <f t="shared" si="122"/>
        <v/>
      </c>
      <c r="FS49" s="291" t="str">
        <f t="shared" si="123"/>
        <v/>
      </c>
      <c r="FT49" s="291" t="str">
        <f t="shared" si="124"/>
        <v/>
      </c>
      <c r="FU49" s="291" t="str">
        <f t="shared" si="125"/>
        <v/>
      </c>
      <c r="FV49" s="291" t="str">
        <f t="shared" si="126"/>
        <v/>
      </c>
      <c r="FW49" s="291" t="str">
        <f t="shared" si="127"/>
        <v/>
      </c>
      <c r="FX49" s="291" t="str">
        <f t="shared" si="128"/>
        <v/>
      </c>
      <c r="FY49" s="291" t="str">
        <f t="shared" ca="1" si="129"/>
        <v/>
      </c>
      <c r="FZ49" s="291" t="str">
        <f ca="1">IF(AND(I49="",X49="",AC49=""),"",
IF(COUNTIF(エラー22シート!$G$4:$G$53, OFFSET(J49,IF(I49="",0,-I49+1),0)*100+OFFSET(Y49,IF(I49="",0,-I49+1),0)*10+AC49)&gt;0,"22-4",""))</f>
        <v/>
      </c>
      <c r="GA49" s="291" t="str">
        <f t="shared" ca="1" si="130"/>
        <v/>
      </c>
      <c r="GB49" s="291" t="str">
        <f t="shared" ca="1" si="131"/>
        <v/>
      </c>
      <c r="GC49" s="291" t="str">
        <f t="shared" ca="1" si="132"/>
        <v/>
      </c>
      <c r="GD49" s="291" t="str">
        <f t="shared" ca="1" si="133"/>
        <v/>
      </c>
      <c r="GE49" s="291" t="str">
        <f t="shared" ca="1" si="134"/>
        <v/>
      </c>
      <c r="GF49" s="291" t="str">
        <f t="shared" ca="1" si="135"/>
        <v/>
      </c>
      <c r="GG49" s="291" t="str">
        <f t="shared" ca="1" si="136"/>
        <v/>
      </c>
      <c r="GH49" s="291" t="str">
        <f t="shared" ca="1" si="137"/>
        <v/>
      </c>
      <c r="GI49" s="291" t="str">
        <f t="shared" ca="1" si="138"/>
        <v/>
      </c>
      <c r="GJ49" s="291" t="str">
        <f t="shared" ca="1" si="139"/>
        <v/>
      </c>
      <c r="GK49" s="291" t="str">
        <f t="shared" ca="1" si="140"/>
        <v/>
      </c>
      <c r="GL49" s="291" t="str">
        <f t="shared" si="141"/>
        <v/>
      </c>
      <c r="GM49" s="291" t="str">
        <f t="shared" ca="1" si="142"/>
        <v/>
      </c>
      <c r="GN49" s="291" t="str">
        <f t="shared" ca="1" si="143"/>
        <v/>
      </c>
      <c r="GO49" s="291" t="str">
        <f t="shared" ca="1" si="144"/>
        <v/>
      </c>
      <c r="GP49" s="291" t="str">
        <f t="shared" ca="1" si="145"/>
        <v/>
      </c>
      <c r="GQ49" s="291" t="str">
        <f t="shared" ca="1" si="146"/>
        <v/>
      </c>
      <c r="GR49" s="291" t="str">
        <f t="shared" ca="1" si="147"/>
        <v/>
      </c>
      <c r="GS49" s="291" t="str">
        <f t="shared" ca="1" si="148"/>
        <v/>
      </c>
      <c r="GT49" s="291" t="str">
        <f t="shared" ca="1" si="149"/>
        <v/>
      </c>
      <c r="GU49" s="291" t="str">
        <f t="shared" ca="1" si="150"/>
        <v/>
      </c>
      <c r="GV49" s="291" t="str">
        <f t="shared" ca="1" si="151"/>
        <v/>
      </c>
      <c r="GW49" s="291" t="str">
        <f t="shared" ca="1" si="152"/>
        <v/>
      </c>
      <c r="GX49" s="291" t="str">
        <f t="shared" ca="1" si="153"/>
        <v/>
      </c>
      <c r="GY49" s="291" t="str">
        <f t="shared" ca="1" si="154"/>
        <v/>
      </c>
      <c r="GZ49" s="291" t="str">
        <f t="shared" ca="1" si="155"/>
        <v/>
      </c>
      <c r="HA49" s="291" t="str">
        <f t="shared" si="156"/>
        <v/>
      </c>
      <c r="HB49" s="291" t="str">
        <f t="shared" si="157"/>
        <v/>
      </c>
      <c r="HC49" s="291" t="str">
        <f t="shared" si="158"/>
        <v/>
      </c>
      <c r="HD49" s="291" t="str">
        <f t="shared" si="159"/>
        <v/>
      </c>
      <c r="HE49" s="291" t="str">
        <f t="shared" si="160"/>
        <v/>
      </c>
      <c r="HF49" s="291" t="str">
        <f t="shared" si="161"/>
        <v/>
      </c>
      <c r="HG49" s="291" t="str">
        <f t="shared" si="162"/>
        <v/>
      </c>
      <c r="HH49" s="291" t="str">
        <f t="shared" si="163"/>
        <v/>
      </c>
      <c r="HI49" s="291" t="str">
        <f t="shared" si="164"/>
        <v/>
      </c>
      <c r="HJ49" s="291" t="str">
        <f t="shared" si="165"/>
        <v/>
      </c>
      <c r="HK49" s="291" t="str">
        <f t="shared" si="166"/>
        <v/>
      </c>
      <c r="HL49" s="291" t="str">
        <f t="shared" si="167"/>
        <v/>
      </c>
      <c r="HM49" s="291" t="str">
        <f t="shared" si="168"/>
        <v>41-1</v>
      </c>
      <c r="HN49" s="291" t="str">
        <f t="shared" si="169"/>
        <v>35-1</v>
      </c>
    </row>
    <row r="50" spans="1:222">
      <c r="A50" s="332">
        <v>46</v>
      </c>
      <c r="B50" s="332">
        <f>COUNTIF('中間シート (2)'!M:M,行政集計シート※記入不要です!A50)</f>
        <v>0</v>
      </c>
      <c r="C50" s="188" t="str">
        <f t="shared" si="182"/>
        <v/>
      </c>
      <c r="D50" s="188" t="str">
        <f t="shared" si="181"/>
        <v/>
      </c>
      <c r="E50" s="188"/>
      <c r="F50" s="188" t="str">
        <f t="shared" si="179"/>
        <v/>
      </c>
      <c r="G50" s="189"/>
      <c r="H50" s="186" t="str">
        <f>IFERROR(VLOOKUP($A50,'中間シート (2)'!$M$6:$AR$65,H$1,FALSE),"")</f>
        <v/>
      </c>
      <c r="I50" s="186" t="str">
        <f>IFERROR(VLOOKUP($A50,'中間シート (2)'!$M$6:$AR$65,I$1,FALSE),"")</f>
        <v/>
      </c>
      <c r="J50" s="186" t="str">
        <f>IFERROR(VLOOKUP($A50,'中間シート (2)'!$M$6:$AR$65,J$1,FALSE),"")</f>
        <v/>
      </c>
      <c r="K50" s="186" t="str">
        <f>IFERROR(VLOOKUP($A50,'中間シート (2)'!$M$6:$AR$65,K$1,FALSE),"")</f>
        <v/>
      </c>
      <c r="L50" s="186" t="str">
        <f>IFERROR(VLOOKUP($A50,'中間シート (2)'!$M$6:$AR$65,L$1,FALSE),"")</f>
        <v/>
      </c>
      <c r="M50" s="186" t="str">
        <f>IFERROR(VLOOKUP($A50,'中間シート (2)'!$M$6:$AR$65,M$1,FALSE),"")</f>
        <v/>
      </c>
      <c r="N50" s="186" t="str">
        <f>IFERROR(VLOOKUP($A50,'中間シート (2)'!$M$6:$AR$65,N$1,FALSE),"")</f>
        <v/>
      </c>
      <c r="O50" s="186" t="str">
        <f>IFERROR(VLOOKUP($A50,'中間シート (2)'!$M$6:$AR$65,O$1,FALSE),"")</f>
        <v/>
      </c>
      <c r="P50" s="186" t="str">
        <f>IFERROR(VLOOKUP($A50,'中間シート (2)'!$M$6:$AR$65,P$1,FALSE),"")</f>
        <v/>
      </c>
      <c r="Q50" s="186" t="str">
        <f>IFERROR(VLOOKUP($A50,'中間シート (2)'!$M$6:$AR$65,Q$1,FALSE),"")</f>
        <v/>
      </c>
      <c r="R50" s="186" t="str">
        <f>IFERROR(VLOOKUP($A50,'中間シート (2)'!$M$6:$AR$65,R$1,FALSE),"")</f>
        <v/>
      </c>
      <c r="S50" s="186" t="str">
        <f>IFERROR(VLOOKUP($A50,'中間シート (2)'!$M$6:$AR$65,S$1,FALSE),"")</f>
        <v/>
      </c>
      <c r="T50" s="186" t="str">
        <f>IFERROR(VLOOKUP($A50,'中間シート (2)'!$M$6:$AR$65,T$1,FALSE),"")</f>
        <v/>
      </c>
      <c r="U50" s="186" t="str">
        <f>IFERROR(VLOOKUP($A50,'中間シート (2)'!$M$6:$AR$65,U$1,FALSE),"")</f>
        <v/>
      </c>
      <c r="V50" s="186" t="str">
        <f>IFERROR(VLOOKUP($A50,'中間シート (2)'!$M$6:$AR$65,V$1,FALSE),"")</f>
        <v/>
      </c>
      <c r="W50" s="186"/>
      <c r="X50" s="186" t="str">
        <f>IFERROR(VLOOKUP($A50,'中間シート (2)'!$M$6:$AR$65,X$1,FALSE),"")</f>
        <v/>
      </c>
      <c r="Y50" s="186" t="str">
        <f>IFERROR(VLOOKUP($A50,'中間シート (2)'!$M$6:$AR$65,Y$1,FALSE),"")</f>
        <v/>
      </c>
      <c r="Z50" s="186" t="str">
        <f>IFERROR(VLOOKUP($A50,'中間シート (2)'!$M$6:$AR$65,Z$1,FALSE),"")</f>
        <v/>
      </c>
      <c r="AA50" s="186" t="str">
        <f>IFERROR(VLOOKUP($A50,'中間シート (2)'!$M$6:$AR$65,AA$1,FALSE),"")</f>
        <v/>
      </c>
      <c r="AB50" s="186" t="str">
        <f>IFERROR(VLOOKUP($A50,'中間シート (2)'!$M$6:$AR$65,AB$1,FALSE),"")</f>
        <v/>
      </c>
      <c r="AC50" s="186" t="str">
        <f>IFERROR(VLOOKUP($A50,'中間シート (2)'!$M$6:$AR$65,AC$1,FALSE),"")</f>
        <v/>
      </c>
      <c r="AD50" s="186" t="str">
        <f>IFERROR(VLOOKUP($A50,'中間シート (2)'!$M$6:$AR$65,AD$1,FALSE),"")</f>
        <v/>
      </c>
      <c r="AE50" s="186" t="str">
        <f>IFERROR(VLOOKUP($A50,'中間シート (2)'!$M$6:$AR$65,AE$1,FALSE),"")</f>
        <v/>
      </c>
      <c r="AF50" s="186"/>
      <c r="AG50" s="186"/>
      <c r="AH50" s="186"/>
      <c r="AI50" s="194" t="str">
        <f>IFERROR(VLOOKUP($A50,'中間シート (2)'!$M$6:$BC$67,AI$1,FALSE),"")</f>
        <v/>
      </c>
      <c r="AJ50" s="194" t="str">
        <f>IFERROR(VLOOKUP($A50,'中間シート (2)'!$M$6:$BC$67,AJ$1,FALSE),"")</f>
        <v/>
      </c>
      <c r="AK50" s="194" t="str">
        <f>IFERROR(VLOOKUP($A50,'中間シート (2)'!$M$6:$BC$67,AK$1,FALSE),"")</f>
        <v/>
      </c>
      <c r="AL50" s="194" t="str">
        <f>IFERROR(VLOOKUP($A50,'中間シート (2)'!$M$6:$BC$67,AL$1,FALSE),"")</f>
        <v/>
      </c>
      <c r="AM50" s="194" t="str">
        <f>IFERROR(VLOOKUP($A50,'中間シート (2)'!$M$6:$BC$67,AM$1,FALSE),"")</f>
        <v/>
      </c>
      <c r="AN50" s="194" t="str">
        <f>IFERROR(VLOOKUP($A50,'中間シート (2)'!$M$6:$BC$67,AN$1,FALSE),"")</f>
        <v/>
      </c>
      <c r="AO50" s="194" t="str">
        <f>IFERROR(VLOOKUP($A50,'中間シート (2)'!$M$6:$BC$67,AO$1,FALSE),"")</f>
        <v/>
      </c>
      <c r="AP50" s="194" t="str">
        <f>IFERROR(VLOOKUP($A50,'中間シート (2)'!$M$6:$BC$67,AP$1,FALSE),"")</f>
        <v/>
      </c>
      <c r="AS50" s="187"/>
      <c r="AT50" s="187"/>
      <c r="AU50" s="187"/>
      <c r="AV50" s="290">
        <f t="shared" si="183"/>
        <v>1</v>
      </c>
      <c r="AW50" s="290">
        <f t="shared" si="184"/>
        <v>1</v>
      </c>
      <c r="AX50" s="290">
        <f t="shared" si="185"/>
        <v>1</v>
      </c>
      <c r="AY50" s="290">
        <f t="shared" si="186"/>
        <v>46</v>
      </c>
      <c r="AZ50" s="290">
        <f t="shared" si="187"/>
        <v>46</v>
      </c>
      <c r="BA50" s="290">
        <f t="shared" si="188"/>
        <v>461</v>
      </c>
      <c r="BB50" s="290">
        <f t="shared" si="8"/>
        <v>0</v>
      </c>
      <c r="BC50" s="290">
        <f t="shared" si="9"/>
        <v>0</v>
      </c>
      <c r="BD50" s="290">
        <f t="shared" si="189"/>
        <v>0</v>
      </c>
      <c r="BE50" s="290"/>
      <c r="BF50" s="290">
        <v>46</v>
      </c>
      <c r="BG50" s="290">
        <f t="shared" si="180"/>
        <v>0</v>
      </c>
      <c r="BH50" s="290">
        <f t="shared" si="12"/>
        <v>0</v>
      </c>
      <c r="BI50" s="290"/>
      <c r="BJ50" s="291" t="str">
        <f t="shared" si="13"/>
        <v>2-1</v>
      </c>
      <c r="BK50" s="291" t="str">
        <f t="shared" si="14"/>
        <v/>
      </c>
      <c r="BL50" s="291" t="str">
        <f t="shared" si="15"/>
        <v/>
      </c>
      <c r="BM50" s="291" t="str">
        <f t="shared" si="16"/>
        <v/>
      </c>
      <c r="BN50" s="291" t="str">
        <f t="shared" ca="1" si="17"/>
        <v/>
      </c>
      <c r="BO50" s="291" t="str">
        <f t="shared" ca="1" si="18"/>
        <v/>
      </c>
      <c r="BP50" s="291" t="str">
        <f t="shared" si="19"/>
        <v/>
      </c>
      <c r="BQ50" s="291" t="str">
        <f t="shared" ca="1" si="20"/>
        <v/>
      </c>
      <c r="BR50" s="291" t="str">
        <f t="shared" si="21"/>
        <v/>
      </c>
      <c r="BS50" s="291" t="str">
        <f t="shared" si="22"/>
        <v/>
      </c>
      <c r="BT50" s="291" t="str">
        <f t="shared" si="23"/>
        <v/>
      </c>
      <c r="BU50" s="291" t="str">
        <f t="shared" si="24"/>
        <v/>
      </c>
      <c r="BV50" s="291" t="str">
        <f t="shared" ca="1" si="25"/>
        <v/>
      </c>
      <c r="BW50" s="291" t="str">
        <f t="shared" si="26"/>
        <v/>
      </c>
      <c r="BX50" s="291" t="str">
        <f t="shared" ca="1" si="27"/>
        <v/>
      </c>
      <c r="BY50" s="291" t="str">
        <f t="shared" si="28"/>
        <v/>
      </c>
      <c r="BZ50" s="291" t="str">
        <f t="shared" si="29"/>
        <v/>
      </c>
      <c r="CA50" s="291" t="str">
        <f t="shared" si="30"/>
        <v>5-4</v>
      </c>
      <c r="CB50" s="291" t="str">
        <f t="shared" si="31"/>
        <v/>
      </c>
      <c r="CC50" s="291" t="str">
        <f t="shared" si="32"/>
        <v/>
      </c>
      <c r="CD50" s="291" t="str">
        <f t="shared" si="33"/>
        <v/>
      </c>
      <c r="CE50" s="291" t="str">
        <f t="shared" si="34"/>
        <v/>
      </c>
      <c r="CF50" s="291" t="str">
        <f t="shared" si="35"/>
        <v/>
      </c>
      <c r="CG50" s="291" t="str">
        <f t="shared" si="36"/>
        <v>7-3</v>
      </c>
      <c r="CH50" s="291" t="str">
        <f t="shared" si="37"/>
        <v/>
      </c>
      <c r="CI50" s="291" t="str">
        <f t="shared" si="38"/>
        <v/>
      </c>
      <c r="CJ50" s="291" t="str">
        <f t="shared" si="39"/>
        <v>8-3</v>
      </c>
      <c r="CK50" s="291" t="str">
        <f t="shared" si="40"/>
        <v>8-4</v>
      </c>
      <c r="CL50" s="291" t="str">
        <f t="shared" si="41"/>
        <v/>
      </c>
      <c r="CM50" s="291" t="str">
        <f t="shared" si="42"/>
        <v>9-1-3</v>
      </c>
      <c r="CN50" s="291" t="str">
        <f>IF(AND(I50&gt;=2, I50&lt;=4, N50=""), "",
IF(AND(N50&lt;&gt;"",IFERROR(MATCH(VALUE(N50),'主要用途（大分類）'!$A$5:$A$38,0),0)=0),"9-1-4",""))</f>
        <v/>
      </c>
      <c r="CO50" s="291" t="str">
        <f t="shared" si="43"/>
        <v/>
      </c>
      <c r="CP50" s="291" t="str">
        <f t="shared" si="44"/>
        <v>9-2-2</v>
      </c>
      <c r="CQ50" s="291" t="str">
        <f>IF(AND(I50&gt;=2, I50&lt;=4, O50=""), "",
IF(OR(AND(O50&lt;&gt;"",IFERROR(MATCH(VALUE(O50),建築物の用途区分!$C$5:$C$76,0),0)=0),AND(AI50&lt;&gt;"",IFERROR(MATCH(VALUE(AI50),建築物の用途区分!$C$5:$C$76,0),0)=0),AND(AK50&lt;&gt;"",IFERROR(MATCH(VALUE(AK50),建築物の用途区分!$C$5:$C$76,0),0)=0),AND(AM50&lt;&gt;"",IFERROR(MATCH(VALUE(AM50),建築物の用途区分!$C$5:$C$76,0),0)=0)),"9-2-3",""))</f>
        <v/>
      </c>
      <c r="CR50" s="291" t="str">
        <f>IF(AND(I50&gt;=2, I50&lt;=4, O50=""), "",IF(M50=1,IF(VLOOKUP(VALUE(O50),'用途の分類（用途区分）対応表'!$B$7:$S$78,IF(VALUE(N50)=1,2,IF(VALUE(N50)=2,3,IF(AND(N50&gt;=10,N50&lt;=24),N50-6,N50-26))),FALSE)="×","9-2-4",""),""))</f>
        <v/>
      </c>
      <c r="CS50" s="291" t="str">
        <f t="shared" si="45"/>
        <v/>
      </c>
      <c r="CT50" s="291" t="str">
        <f t="shared" si="46"/>
        <v/>
      </c>
      <c r="CU50" s="291" t="str">
        <f t="shared" si="47"/>
        <v/>
      </c>
      <c r="CV50" s="291" t="str">
        <f t="shared" si="48"/>
        <v/>
      </c>
      <c r="CW50" s="291" t="str">
        <f t="shared" si="49"/>
        <v/>
      </c>
      <c r="CX50" s="291" t="str">
        <f t="shared" si="50"/>
        <v/>
      </c>
      <c r="CY50" s="291" t="str">
        <f t="shared" si="51"/>
        <v/>
      </c>
      <c r="CZ50" s="291" t="str">
        <f t="shared" si="52"/>
        <v>11-3</v>
      </c>
      <c r="DA50" s="291" t="str">
        <f t="shared" si="53"/>
        <v/>
      </c>
      <c r="DB50" s="291" t="str">
        <f t="shared" si="54"/>
        <v/>
      </c>
      <c r="DC50" s="291" t="str">
        <f t="shared" si="55"/>
        <v/>
      </c>
      <c r="DD50" s="291" t="str">
        <f t="shared" si="56"/>
        <v>12-3</v>
      </c>
      <c r="DE50" s="291" t="str">
        <f t="shared" si="57"/>
        <v/>
      </c>
      <c r="DF50" s="291" t="str">
        <f t="shared" si="58"/>
        <v/>
      </c>
      <c r="DG50" s="291" t="str">
        <f t="shared" si="59"/>
        <v/>
      </c>
      <c r="DH50" s="291" t="str">
        <f t="shared" si="60"/>
        <v>13-3</v>
      </c>
      <c r="DI50" s="291" t="str">
        <f t="shared" si="61"/>
        <v/>
      </c>
      <c r="DJ50" s="291" t="str">
        <f t="shared" si="62"/>
        <v/>
      </c>
      <c r="DK50" s="291" t="str">
        <f t="shared" si="63"/>
        <v>13-8</v>
      </c>
      <c r="DL50" s="291" t="str">
        <f t="shared" si="64"/>
        <v/>
      </c>
      <c r="DM50" s="291" t="str">
        <f t="shared" si="65"/>
        <v/>
      </c>
      <c r="DN50" s="291" t="str">
        <f t="shared" si="66"/>
        <v/>
      </c>
      <c r="DO50" s="291" t="str">
        <f t="shared" si="67"/>
        <v>14-2</v>
      </c>
      <c r="DP50" s="291" t="str">
        <f t="shared" si="68"/>
        <v/>
      </c>
      <c r="DQ50" s="291" t="str">
        <f t="shared" si="69"/>
        <v/>
      </c>
      <c r="DR50" s="291" t="str">
        <f t="shared" si="70"/>
        <v/>
      </c>
      <c r="DS50" s="291" t="str">
        <f t="shared" si="71"/>
        <v/>
      </c>
      <c r="DT50" s="291" t="str">
        <f t="shared" si="72"/>
        <v/>
      </c>
      <c r="DU50" s="291" t="str">
        <f t="shared" si="73"/>
        <v/>
      </c>
      <c r="DV50" s="291" t="str">
        <f t="shared" si="74"/>
        <v/>
      </c>
      <c r="DW50" s="291" t="str">
        <f t="shared" si="75"/>
        <v/>
      </c>
      <c r="DX50" s="291" t="str">
        <f t="shared" si="76"/>
        <v/>
      </c>
      <c r="DY50" s="291" t="str">
        <f t="shared" si="77"/>
        <v/>
      </c>
      <c r="DZ50" s="291" t="str">
        <f t="shared" si="78"/>
        <v/>
      </c>
      <c r="EA50" s="291" t="str">
        <f t="shared" si="79"/>
        <v/>
      </c>
      <c r="EB50" s="291" t="str">
        <f t="shared" si="80"/>
        <v/>
      </c>
      <c r="EC50" s="291" t="str">
        <f t="shared" si="81"/>
        <v/>
      </c>
      <c r="ED50" s="291" t="str">
        <f t="shared" si="82"/>
        <v/>
      </c>
      <c r="EE50" s="291" t="str">
        <f t="shared" si="83"/>
        <v/>
      </c>
      <c r="EF50" s="291" t="str">
        <f t="shared" si="84"/>
        <v/>
      </c>
      <c r="EG50" s="291" t="str">
        <f t="shared" si="85"/>
        <v/>
      </c>
      <c r="EH50" s="291" t="str">
        <f t="shared" si="86"/>
        <v/>
      </c>
      <c r="EI50" s="291" t="str">
        <f t="shared" si="87"/>
        <v/>
      </c>
      <c r="EJ50" s="291" t="str">
        <f t="shared" si="88"/>
        <v/>
      </c>
      <c r="EK50" s="291" t="str">
        <f t="shared" si="89"/>
        <v/>
      </c>
      <c r="EL50" s="291" t="str">
        <f t="shared" si="90"/>
        <v/>
      </c>
      <c r="EM50" s="291" t="str">
        <f t="shared" si="91"/>
        <v/>
      </c>
      <c r="EN50" s="291" t="str">
        <f t="shared" si="92"/>
        <v/>
      </c>
      <c r="EO50" s="291" t="str">
        <f t="shared" si="93"/>
        <v/>
      </c>
      <c r="EP50" s="291" t="str">
        <f t="shared" si="94"/>
        <v/>
      </c>
      <c r="EQ50" s="291" t="str">
        <f t="shared" si="95"/>
        <v/>
      </c>
      <c r="ER50" s="291" t="str">
        <f t="shared" si="96"/>
        <v/>
      </c>
      <c r="ES50" s="291" t="str">
        <f t="shared" si="97"/>
        <v/>
      </c>
      <c r="ET50" s="291" t="str">
        <f t="shared" si="98"/>
        <v/>
      </c>
      <c r="EU50" s="291" t="str">
        <f t="shared" si="99"/>
        <v/>
      </c>
      <c r="EV50" s="291" t="str">
        <f t="shared" si="100"/>
        <v/>
      </c>
      <c r="EW50" s="291" t="str">
        <f t="shared" si="101"/>
        <v/>
      </c>
      <c r="EX50" s="291" t="str">
        <f t="shared" si="102"/>
        <v/>
      </c>
      <c r="EY50" s="291" t="str">
        <f t="shared" si="103"/>
        <v/>
      </c>
      <c r="EZ50" s="291" t="str">
        <f t="shared" si="104"/>
        <v/>
      </c>
      <c r="FA50" s="291" t="str">
        <f t="shared" si="105"/>
        <v/>
      </c>
      <c r="FB50" s="291" t="str">
        <f t="shared" si="106"/>
        <v/>
      </c>
      <c r="FC50" s="291" t="str">
        <f t="shared" si="107"/>
        <v/>
      </c>
      <c r="FD50" s="291" t="str">
        <f t="shared" si="108"/>
        <v/>
      </c>
      <c r="FE50" s="291" t="str">
        <f t="shared" si="109"/>
        <v/>
      </c>
      <c r="FF50" s="291" t="str">
        <f t="shared" si="110"/>
        <v/>
      </c>
      <c r="FG50" s="291" t="str">
        <f t="shared" si="111"/>
        <v/>
      </c>
      <c r="FH50" s="291" t="str">
        <f t="shared" si="112"/>
        <v/>
      </c>
      <c r="FI50" s="291" t="str">
        <f t="shared" si="113"/>
        <v/>
      </c>
      <c r="FJ50" s="291" t="str">
        <f t="shared" ca="1" si="114"/>
        <v/>
      </c>
      <c r="FK50" s="291" t="str">
        <f t="shared" ca="1" si="115"/>
        <v/>
      </c>
      <c r="FL50" s="291" t="str">
        <f t="shared" si="116"/>
        <v/>
      </c>
      <c r="FM50" s="291" t="str">
        <f t="shared" si="117"/>
        <v/>
      </c>
      <c r="FN50" s="291" t="str">
        <f t="shared" si="118"/>
        <v/>
      </c>
      <c r="FO50" s="291" t="str">
        <f t="shared" si="119"/>
        <v/>
      </c>
      <c r="FP50" s="291" t="str">
        <f t="shared" si="120"/>
        <v/>
      </c>
      <c r="FQ50" s="291" t="str">
        <f t="shared" si="121"/>
        <v/>
      </c>
      <c r="FR50" s="291" t="str">
        <f t="shared" si="122"/>
        <v/>
      </c>
      <c r="FS50" s="291" t="str">
        <f t="shared" si="123"/>
        <v/>
      </c>
      <c r="FT50" s="291" t="str">
        <f t="shared" si="124"/>
        <v/>
      </c>
      <c r="FU50" s="291" t="str">
        <f t="shared" si="125"/>
        <v/>
      </c>
      <c r="FV50" s="291" t="str">
        <f t="shared" si="126"/>
        <v/>
      </c>
      <c r="FW50" s="291" t="str">
        <f t="shared" si="127"/>
        <v/>
      </c>
      <c r="FX50" s="291" t="str">
        <f t="shared" si="128"/>
        <v/>
      </c>
      <c r="FY50" s="291" t="str">
        <f t="shared" ca="1" si="129"/>
        <v/>
      </c>
      <c r="FZ50" s="291" t="str">
        <f ca="1">IF(AND(I50="",X50="",AC50=""),"",
IF(COUNTIF(エラー22シート!$G$4:$G$53, OFFSET(J50,IF(I50="",0,-I50+1),0)*100+OFFSET(Y50,IF(I50="",0,-I50+1),0)*10+AC50)&gt;0,"22-4",""))</f>
        <v/>
      </c>
      <c r="GA50" s="291" t="str">
        <f t="shared" ca="1" si="130"/>
        <v/>
      </c>
      <c r="GB50" s="291" t="str">
        <f t="shared" ca="1" si="131"/>
        <v/>
      </c>
      <c r="GC50" s="291" t="str">
        <f t="shared" ca="1" si="132"/>
        <v/>
      </c>
      <c r="GD50" s="291" t="str">
        <f t="shared" ca="1" si="133"/>
        <v/>
      </c>
      <c r="GE50" s="291" t="str">
        <f t="shared" ca="1" si="134"/>
        <v/>
      </c>
      <c r="GF50" s="291" t="str">
        <f t="shared" ca="1" si="135"/>
        <v/>
      </c>
      <c r="GG50" s="291" t="str">
        <f t="shared" ca="1" si="136"/>
        <v/>
      </c>
      <c r="GH50" s="291" t="str">
        <f t="shared" ca="1" si="137"/>
        <v/>
      </c>
      <c r="GI50" s="291" t="str">
        <f t="shared" ca="1" si="138"/>
        <v/>
      </c>
      <c r="GJ50" s="291" t="str">
        <f t="shared" ca="1" si="139"/>
        <v/>
      </c>
      <c r="GK50" s="291" t="str">
        <f t="shared" ca="1" si="140"/>
        <v/>
      </c>
      <c r="GL50" s="291" t="str">
        <f t="shared" si="141"/>
        <v/>
      </c>
      <c r="GM50" s="291" t="str">
        <f t="shared" ca="1" si="142"/>
        <v/>
      </c>
      <c r="GN50" s="291" t="str">
        <f t="shared" ca="1" si="143"/>
        <v/>
      </c>
      <c r="GO50" s="291" t="str">
        <f t="shared" ca="1" si="144"/>
        <v/>
      </c>
      <c r="GP50" s="291" t="str">
        <f t="shared" ca="1" si="145"/>
        <v/>
      </c>
      <c r="GQ50" s="291" t="str">
        <f t="shared" ca="1" si="146"/>
        <v/>
      </c>
      <c r="GR50" s="291" t="str">
        <f t="shared" ca="1" si="147"/>
        <v/>
      </c>
      <c r="GS50" s="291" t="str">
        <f t="shared" ca="1" si="148"/>
        <v/>
      </c>
      <c r="GT50" s="291" t="str">
        <f t="shared" ca="1" si="149"/>
        <v/>
      </c>
      <c r="GU50" s="291" t="str">
        <f t="shared" ca="1" si="150"/>
        <v/>
      </c>
      <c r="GV50" s="291" t="str">
        <f t="shared" ca="1" si="151"/>
        <v/>
      </c>
      <c r="GW50" s="291" t="str">
        <f t="shared" ca="1" si="152"/>
        <v/>
      </c>
      <c r="GX50" s="291" t="str">
        <f t="shared" ca="1" si="153"/>
        <v/>
      </c>
      <c r="GY50" s="291" t="str">
        <f t="shared" ca="1" si="154"/>
        <v/>
      </c>
      <c r="GZ50" s="291" t="str">
        <f t="shared" ca="1" si="155"/>
        <v/>
      </c>
      <c r="HA50" s="291" t="str">
        <f t="shared" si="156"/>
        <v/>
      </c>
      <c r="HB50" s="291" t="str">
        <f t="shared" si="157"/>
        <v/>
      </c>
      <c r="HC50" s="291" t="str">
        <f t="shared" si="158"/>
        <v/>
      </c>
      <c r="HD50" s="291" t="str">
        <f t="shared" si="159"/>
        <v/>
      </c>
      <c r="HE50" s="291" t="str">
        <f t="shared" si="160"/>
        <v/>
      </c>
      <c r="HF50" s="291" t="str">
        <f t="shared" si="161"/>
        <v/>
      </c>
      <c r="HG50" s="291" t="str">
        <f t="shared" si="162"/>
        <v/>
      </c>
      <c r="HH50" s="291" t="str">
        <f t="shared" si="163"/>
        <v/>
      </c>
      <c r="HI50" s="291" t="str">
        <f t="shared" si="164"/>
        <v/>
      </c>
      <c r="HJ50" s="291" t="str">
        <f t="shared" si="165"/>
        <v/>
      </c>
      <c r="HK50" s="291" t="str">
        <f t="shared" si="166"/>
        <v/>
      </c>
      <c r="HL50" s="291" t="str">
        <f t="shared" si="167"/>
        <v/>
      </c>
      <c r="HM50" s="291" t="str">
        <f t="shared" si="168"/>
        <v>41-1</v>
      </c>
      <c r="HN50" s="291" t="str">
        <f t="shared" si="169"/>
        <v>35-1</v>
      </c>
    </row>
    <row r="51" spans="1:222">
      <c r="A51" s="332">
        <v>47</v>
      </c>
      <c r="B51" s="332">
        <f>COUNTIF('中間シート (2)'!M:M,行政集計シート※記入不要です!A51)</f>
        <v>0</v>
      </c>
      <c r="C51" s="188" t="str">
        <f t="shared" si="182"/>
        <v/>
      </c>
      <c r="D51" s="188" t="str">
        <f t="shared" si="181"/>
        <v/>
      </c>
      <c r="E51" s="188"/>
      <c r="F51" s="188" t="str">
        <f t="shared" si="179"/>
        <v/>
      </c>
      <c r="G51" s="189"/>
      <c r="H51" s="186" t="str">
        <f>IFERROR(VLOOKUP($A51,'中間シート (2)'!$M$6:$AR$65,H$1,FALSE),"")</f>
        <v/>
      </c>
      <c r="I51" s="186" t="str">
        <f>IFERROR(VLOOKUP($A51,'中間シート (2)'!$M$6:$AR$65,I$1,FALSE),"")</f>
        <v/>
      </c>
      <c r="J51" s="186" t="str">
        <f>IFERROR(VLOOKUP($A51,'中間シート (2)'!$M$6:$AR$65,J$1,FALSE),"")</f>
        <v/>
      </c>
      <c r="K51" s="186" t="str">
        <f>IFERROR(VLOOKUP($A51,'中間シート (2)'!$M$6:$AR$65,K$1,FALSE),"")</f>
        <v/>
      </c>
      <c r="L51" s="186" t="str">
        <f>IFERROR(VLOOKUP($A51,'中間シート (2)'!$M$6:$AR$65,L$1,FALSE),"")</f>
        <v/>
      </c>
      <c r="M51" s="186" t="str">
        <f>IFERROR(VLOOKUP($A51,'中間シート (2)'!$M$6:$AR$65,M$1,FALSE),"")</f>
        <v/>
      </c>
      <c r="N51" s="186" t="str">
        <f>IFERROR(VLOOKUP($A51,'中間シート (2)'!$M$6:$AR$65,N$1,FALSE),"")</f>
        <v/>
      </c>
      <c r="O51" s="186" t="str">
        <f>IFERROR(VLOOKUP($A51,'中間シート (2)'!$M$6:$AR$65,O$1,FALSE),"")</f>
        <v/>
      </c>
      <c r="P51" s="186" t="str">
        <f>IFERROR(VLOOKUP($A51,'中間シート (2)'!$M$6:$AR$65,P$1,FALSE),"")</f>
        <v/>
      </c>
      <c r="Q51" s="186" t="str">
        <f>IFERROR(VLOOKUP($A51,'中間シート (2)'!$M$6:$AR$65,Q$1,FALSE),"")</f>
        <v/>
      </c>
      <c r="R51" s="186" t="str">
        <f>IFERROR(VLOOKUP($A51,'中間シート (2)'!$M$6:$AR$65,R$1,FALSE),"")</f>
        <v/>
      </c>
      <c r="S51" s="186" t="str">
        <f>IFERROR(VLOOKUP($A51,'中間シート (2)'!$M$6:$AR$65,S$1,FALSE),"")</f>
        <v/>
      </c>
      <c r="T51" s="186" t="str">
        <f>IFERROR(VLOOKUP($A51,'中間シート (2)'!$M$6:$AR$65,T$1,FALSE),"")</f>
        <v/>
      </c>
      <c r="U51" s="186" t="str">
        <f>IFERROR(VLOOKUP($A51,'中間シート (2)'!$M$6:$AR$65,U$1,FALSE),"")</f>
        <v/>
      </c>
      <c r="V51" s="186" t="str">
        <f>IFERROR(VLOOKUP($A51,'中間シート (2)'!$M$6:$AR$65,V$1,FALSE),"")</f>
        <v/>
      </c>
      <c r="W51" s="186"/>
      <c r="X51" s="186" t="str">
        <f>IFERROR(VLOOKUP($A51,'中間シート (2)'!$M$6:$AR$65,X$1,FALSE),"")</f>
        <v/>
      </c>
      <c r="Y51" s="186" t="str">
        <f>IFERROR(VLOOKUP($A51,'中間シート (2)'!$M$6:$AR$65,Y$1,FALSE),"")</f>
        <v/>
      </c>
      <c r="Z51" s="186" t="str">
        <f>IFERROR(VLOOKUP($A51,'中間シート (2)'!$M$6:$AR$65,Z$1,FALSE),"")</f>
        <v/>
      </c>
      <c r="AA51" s="186" t="str">
        <f>IFERROR(VLOOKUP($A51,'中間シート (2)'!$M$6:$AR$65,AA$1,FALSE),"")</f>
        <v/>
      </c>
      <c r="AB51" s="186" t="str">
        <f>IFERROR(VLOOKUP($A51,'中間シート (2)'!$M$6:$AR$65,AB$1,FALSE),"")</f>
        <v/>
      </c>
      <c r="AC51" s="186" t="str">
        <f>IFERROR(VLOOKUP($A51,'中間シート (2)'!$M$6:$AR$65,AC$1,FALSE),"")</f>
        <v/>
      </c>
      <c r="AD51" s="186" t="str">
        <f>IFERROR(VLOOKUP($A51,'中間シート (2)'!$M$6:$AR$65,AD$1,FALSE),"")</f>
        <v/>
      </c>
      <c r="AE51" s="186" t="str">
        <f>IFERROR(VLOOKUP($A51,'中間シート (2)'!$M$6:$AR$65,AE$1,FALSE),"")</f>
        <v/>
      </c>
      <c r="AF51" s="186"/>
      <c r="AG51" s="186"/>
      <c r="AH51" s="186"/>
      <c r="AI51" s="194" t="str">
        <f>IFERROR(VLOOKUP($A51,'中間シート (2)'!$M$6:$BC$67,AI$1,FALSE),"")</f>
        <v/>
      </c>
      <c r="AJ51" s="194" t="str">
        <f>IFERROR(VLOOKUP($A51,'中間シート (2)'!$M$6:$BC$67,AJ$1,FALSE),"")</f>
        <v/>
      </c>
      <c r="AK51" s="194" t="str">
        <f>IFERROR(VLOOKUP($A51,'中間シート (2)'!$M$6:$BC$67,AK$1,FALSE),"")</f>
        <v/>
      </c>
      <c r="AL51" s="194" t="str">
        <f>IFERROR(VLOOKUP($A51,'中間シート (2)'!$M$6:$BC$67,AL$1,FALSE),"")</f>
        <v/>
      </c>
      <c r="AM51" s="194" t="str">
        <f>IFERROR(VLOOKUP($A51,'中間シート (2)'!$M$6:$BC$67,AM$1,FALSE),"")</f>
        <v/>
      </c>
      <c r="AN51" s="194" t="str">
        <f>IFERROR(VLOOKUP($A51,'中間シート (2)'!$M$6:$BC$67,AN$1,FALSE),"")</f>
        <v/>
      </c>
      <c r="AO51" s="194" t="str">
        <f>IFERROR(VLOOKUP($A51,'中間シート (2)'!$M$6:$BC$67,AO$1,FALSE),"")</f>
        <v/>
      </c>
      <c r="AP51" s="194" t="str">
        <f>IFERROR(VLOOKUP($A51,'中間シート (2)'!$M$6:$BC$67,AP$1,FALSE),"")</f>
        <v/>
      </c>
      <c r="AS51" s="187"/>
      <c r="AT51" s="187"/>
      <c r="AU51" s="187"/>
      <c r="AV51" s="290">
        <f t="shared" si="183"/>
        <v>1</v>
      </c>
      <c r="AW51" s="290">
        <f t="shared" si="184"/>
        <v>1</v>
      </c>
      <c r="AX51" s="290">
        <f t="shared" si="185"/>
        <v>1</v>
      </c>
      <c r="AY51" s="290">
        <f t="shared" si="186"/>
        <v>47</v>
      </c>
      <c r="AZ51" s="290">
        <f t="shared" si="187"/>
        <v>47</v>
      </c>
      <c r="BA51" s="290">
        <f t="shared" si="188"/>
        <v>471</v>
      </c>
      <c r="BB51" s="290">
        <f t="shared" si="8"/>
        <v>0</v>
      </c>
      <c r="BC51" s="290">
        <f t="shared" si="9"/>
        <v>0</v>
      </c>
      <c r="BD51" s="290">
        <f t="shared" si="189"/>
        <v>0</v>
      </c>
      <c r="BE51" s="290"/>
      <c r="BF51" s="290">
        <v>47</v>
      </c>
      <c r="BG51" s="290">
        <f t="shared" si="180"/>
        <v>0</v>
      </c>
      <c r="BH51" s="290">
        <f t="shared" si="12"/>
        <v>0</v>
      </c>
      <c r="BI51" s="290"/>
      <c r="BJ51" s="291" t="str">
        <f t="shared" si="13"/>
        <v>2-1</v>
      </c>
      <c r="BK51" s="291" t="str">
        <f t="shared" si="14"/>
        <v/>
      </c>
      <c r="BL51" s="291" t="str">
        <f t="shared" si="15"/>
        <v/>
      </c>
      <c r="BM51" s="291" t="str">
        <f t="shared" si="16"/>
        <v/>
      </c>
      <c r="BN51" s="291" t="str">
        <f t="shared" ca="1" si="17"/>
        <v/>
      </c>
      <c r="BO51" s="291" t="str">
        <f t="shared" ca="1" si="18"/>
        <v/>
      </c>
      <c r="BP51" s="291" t="str">
        <f t="shared" si="19"/>
        <v/>
      </c>
      <c r="BQ51" s="291" t="str">
        <f t="shared" ca="1" si="20"/>
        <v/>
      </c>
      <c r="BR51" s="291" t="str">
        <f t="shared" si="21"/>
        <v/>
      </c>
      <c r="BS51" s="291" t="str">
        <f t="shared" si="22"/>
        <v/>
      </c>
      <c r="BT51" s="291" t="str">
        <f t="shared" si="23"/>
        <v/>
      </c>
      <c r="BU51" s="291" t="str">
        <f t="shared" si="24"/>
        <v/>
      </c>
      <c r="BV51" s="291" t="str">
        <f t="shared" ca="1" si="25"/>
        <v/>
      </c>
      <c r="BW51" s="291" t="str">
        <f t="shared" si="26"/>
        <v/>
      </c>
      <c r="BX51" s="291" t="str">
        <f t="shared" ca="1" si="27"/>
        <v/>
      </c>
      <c r="BY51" s="291" t="str">
        <f t="shared" si="28"/>
        <v/>
      </c>
      <c r="BZ51" s="291" t="str">
        <f t="shared" si="29"/>
        <v/>
      </c>
      <c r="CA51" s="291" t="str">
        <f t="shared" si="30"/>
        <v>5-4</v>
      </c>
      <c r="CB51" s="291" t="str">
        <f t="shared" si="31"/>
        <v/>
      </c>
      <c r="CC51" s="291" t="str">
        <f t="shared" si="32"/>
        <v/>
      </c>
      <c r="CD51" s="291" t="str">
        <f t="shared" si="33"/>
        <v/>
      </c>
      <c r="CE51" s="291" t="str">
        <f t="shared" si="34"/>
        <v/>
      </c>
      <c r="CF51" s="291" t="str">
        <f t="shared" si="35"/>
        <v/>
      </c>
      <c r="CG51" s="291" t="str">
        <f t="shared" si="36"/>
        <v>7-3</v>
      </c>
      <c r="CH51" s="291" t="str">
        <f t="shared" si="37"/>
        <v/>
      </c>
      <c r="CI51" s="291" t="str">
        <f t="shared" si="38"/>
        <v/>
      </c>
      <c r="CJ51" s="291" t="str">
        <f t="shared" si="39"/>
        <v>8-3</v>
      </c>
      <c r="CK51" s="291" t="str">
        <f t="shared" si="40"/>
        <v>8-4</v>
      </c>
      <c r="CL51" s="291" t="str">
        <f t="shared" si="41"/>
        <v/>
      </c>
      <c r="CM51" s="291" t="str">
        <f t="shared" si="42"/>
        <v>9-1-3</v>
      </c>
      <c r="CN51" s="291" t="str">
        <f>IF(AND(I51&gt;=2, I51&lt;=4, N51=""), "",
IF(AND(N51&lt;&gt;"",IFERROR(MATCH(VALUE(N51),'主要用途（大分類）'!$A$5:$A$38,0),0)=0),"9-1-4",""))</f>
        <v/>
      </c>
      <c r="CO51" s="291" t="str">
        <f t="shared" si="43"/>
        <v/>
      </c>
      <c r="CP51" s="291" t="str">
        <f t="shared" si="44"/>
        <v>9-2-2</v>
      </c>
      <c r="CQ51" s="291" t="str">
        <f>IF(AND(I51&gt;=2, I51&lt;=4, O51=""), "",
IF(OR(AND(O51&lt;&gt;"",IFERROR(MATCH(VALUE(O51),建築物の用途区分!$C$5:$C$76,0),0)=0),AND(AI51&lt;&gt;"",IFERROR(MATCH(VALUE(AI51),建築物の用途区分!$C$5:$C$76,0),0)=0),AND(AK51&lt;&gt;"",IFERROR(MATCH(VALUE(AK51),建築物の用途区分!$C$5:$C$76,0),0)=0),AND(AM51&lt;&gt;"",IFERROR(MATCH(VALUE(AM51),建築物の用途区分!$C$5:$C$76,0),0)=0)),"9-2-3",""))</f>
        <v/>
      </c>
      <c r="CR51" s="291" t="str">
        <f>IF(AND(I51&gt;=2, I51&lt;=4, O51=""), "",IF(M51=1,IF(VLOOKUP(VALUE(O51),'用途の分類（用途区分）対応表'!$B$7:$S$78,IF(VALUE(N51)=1,2,IF(VALUE(N51)=2,3,IF(AND(N51&gt;=10,N51&lt;=24),N51-6,N51-26))),FALSE)="×","9-2-4",""),""))</f>
        <v/>
      </c>
      <c r="CS51" s="291" t="str">
        <f t="shared" si="45"/>
        <v/>
      </c>
      <c r="CT51" s="291" t="str">
        <f t="shared" si="46"/>
        <v/>
      </c>
      <c r="CU51" s="291" t="str">
        <f t="shared" si="47"/>
        <v/>
      </c>
      <c r="CV51" s="291" t="str">
        <f t="shared" si="48"/>
        <v/>
      </c>
      <c r="CW51" s="291" t="str">
        <f t="shared" si="49"/>
        <v/>
      </c>
      <c r="CX51" s="291" t="str">
        <f t="shared" si="50"/>
        <v/>
      </c>
      <c r="CY51" s="291" t="str">
        <f t="shared" si="51"/>
        <v/>
      </c>
      <c r="CZ51" s="291" t="str">
        <f t="shared" si="52"/>
        <v>11-3</v>
      </c>
      <c r="DA51" s="291" t="str">
        <f t="shared" si="53"/>
        <v/>
      </c>
      <c r="DB51" s="291" t="str">
        <f t="shared" si="54"/>
        <v/>
      </c>
      <c r="DC51" s="291" t="str">
        <f t="shared" si="55"/>
        <v/>
      </c>
      <c r="DD51" s="291" t="str">
        <f t="shared" si="56"/>
        <v>12-3</v>
      </c>
      <c r="DE51" s="291" t="str">
        <f t="shared" si="57"/>
        <v/>
      </c>
      <c r="DF51" s="291" t="str">
        <f t="shared" si="58"/>
        <v/>
      </c>
      <c r="DG51" s="291" t="str">
        <f t="shared" si="59"/>
        <v/>
      </c>
      <c r="DH51" s="291" t="str">
        <f t="shared" si="60"/>
        <v>13-3</v>
      </c>
      <c r="DI51" s="291" t="str">
        <f t="shared" si="61"/>
        <v/>
      </c>
      <c r="DJ51" s="291" t="str">
        <f t="shared" si="62"/>
        <v/>
      </c>
      <c r="DK51" s="291" t="str">
        <f t="shared" si="63"/>
        <v>13-8</v>
      </c>
      <c r="DL51" s="291" t="str">
        <f t="shared" si="64"/>
        <v/>
      </c>
      <c r="DM51" s="291" t="str">
        <f t="shared" si="65"/>
        <v/>
      </c>
      <c r="DN51" s="291" t="str">
        <f t="shared" si="66"/>
        <v/>
      </c>
      <c r="DO51" s="291" t="str">
        <f t="shared" si="67"/>
        <v>14-2</v>
      </c>
      <c r="DP51" s="291" t="str">
        <f t="shared" si="68"/>
        <v/>
      </c>
      <c r="DQ51" s="291" t="str">
        <f t="shared" si="69"/>
        <v/>
      </c>
      <c r="DR51" s="291" t="str">
        <f t="shared" si="70"/>
        <v/>
      </c>
      <c r="DS51" s="291" t="str">
        <f t="shared" si="71"/>
        <v/>
      </c>
      <c r="DT51" s="291" t="str">
        <f t="shared" si="72"/>
        <v/>
      </c>
      <c r="DU51" s="291" t="str">
        <f t="shared" si="73"/>
        <v/>
      </c>
      <c r="DV51" s="291" t="str">
        <f t="shared" si="74"/>
        <v/>
      </c>
      <c r="DW51" s="291" t="str">
        <f t="shared" si="75"/>
        <v/>
      </c>
      <c r="DX51" s="291" t="str">
        <f t="shared" si="76"/>
        <v/>
      </c>
      <c r="DY51" s="291" t="str">
        <f t="shared" si="77"/>
        <v/>
      </c>
      <c r="DZ51" s="291" t="str">
        <f t="shared" si="78"/>
        <v/>
      </c>
      <c r="EA51" s="291" t="str">
        <f t="shared" si="79"/>
        <v/>
      </c>
      <c r="EB51" s="291" t="str">
        <f t="shared" si="80"/>
        <v/>
      </c>
      <c r="EC51" s="291" t="str">
        <f t="shared" si="81"/>
        <v/>
      </c>
      <c r="ED51" s="291" t="str">
        <f t="shared" si="82"/>
        <v/>
      </c>
      <c r="EE51" s="291" t="str">
        <f t="shared" si="83"/>
        <v/>
      </c>
      <c r="EF51" s="291" t="str">
        <f t="shared" si="84"/>
        <v/>
      </c>
      <c r="EG51" s="291" t="str">
        <f t="shared" si="85"/>
        <v/>
      </c>
      <c r="EH51" s="291" t="str">
        <f t="shared" si="86"/>
        <v/>
      </c>
      <c r="EI51" s="291" t="str">
        <f t="shared" si="87"/>
        <v/>
      </c>
      <c r="EJ51" s="291" t="str">
        <f t="shared" si="88"/>
        <v/>
      </c>
      <c r="EK51" s="291" t="str">
        <f t="shared" si="89"/>
        <v/>
      </c>
      <c r="EL51" s="291" t="str">
        <f t="shared" si="90"/>
        <v/>
      </c>
      <c r="EM51" s="291" t="str">
        <f t="shared" si="91"/>
        <v/>
      </c>
      <c r="EN51" s="291" t="str">
        <f t="shared" si="92"/>
        <v/>
      </c>
      <c r="EO51" s="291" t="str">
        <f t="shared" si="93"/>
        <v/>
      </c>
      <c r="EP51" s="291" t="str">
        <f t="shared" si="94"/>
        <v/>
      </c>
      <c r="EQ51" s="291" t="str">
        <f t="shared" si="95"/>
        <v/>
      </c>
      <c r="ER51" s="291" t="str">
        <f t="shared" si="96"/>
        <v/>
      </c>
      <c r="ES51" s="291" t="str">
        <f t="shared" si="97"/>
        <v/>
      </c>
      <c r="ET51" s="291" t="str">
        <f t="shared" si="98"/>
        <v/>
      </c>
      <c r="EU51" s="291" t="str">
        <f t="shared" si="99"/>
        <v/>
      </c>
      <c r="EV51" s="291" t="str">
        <f t="shared" si="100"/>
        <v/>
      </c>
      <c r="EW51" s="291" t="str">
        <f t="shared" si="101"/>
        <v/>
      </c>
      <c r="EX51" s="291" t="str">
        <f t="shared" si="102"/>
        <v/>
      </c>
      <c r="EY51" s="291" t="str">
        <f t="shared" si="103"/>
        <v/>
      </c>
      <c r="EZ51" s="291" t="str">
        <f t="shared" si="104"/>
        <v/>
      </c>
      <c r="FA51" s="291" t="str">
        <f t="shared" si="105"/>
        <v/>
      </c>
      <c r="FB51" s="291" t="str">
        <f t="shared" si="106"/>
        <v/>
      </c>
      <c r="FC51" s="291" t="str">
        <f t="shared" si="107"/>
        <v/>
      </c>
      <c r="FD51" s="291" t="str">
        <f t="shared" si="108"/>
        <v/>
      </c>
      <c r="FE51" s="291" t="str">
        <f t="shared" si="109"/>
        <v/>
      </c>
      <c r="FF51" s="291" t="str">
        <f t="shared" si="110"/>
        <v/>
      </c>
      <c r="FG51" s="291" t="str">
        <f t="shared" si="111"/>
        <v/>
      </c>
      <c r="FH51" s="291" t="str">
        <f t="shared" si="112"/>
        <v/>
      </c>
      <c r="FI51" s="291" t="str">
        <f t="shared" si="113"/>
        <v/>
      </c>
      <c r="FJ51" s="291" t="str">
        <f t="shared" ca="1" si="114"/>
        <v/>
      </c>
      <c r="FK51" s="291" t="str">
        <f t="shared" ca="1" si="115"/>
        <v/>
      </c>
      <c r="FL51" s="291" t="str">
        <f t="shared" si="116"/>
        <v/>
      </c>
      <c r="FM51" s="291" t="str">
        <f t="shared" si="117"/>
        <v/>
      </c>
      <c r="FN51" s="291" t="str">
        <f t="shared" si="118"/>
        <v/>
      </c>
      <c r="FO51" s="291" t="str">
        <f t="shared" si="119"/>
        <v/>
      </c>
      <c r="FP51" s="291" t="str">
        <f t="shared" si="120"/>
        <v/>
      </c>
      <c r="FQ51" s="291" t="str">
        <f t="shared" si="121"/>
        <v/>
      </c>
      <c r="FR51" s="291" t="str">
        <f t="shared" si="122"/>
        <v/>
      </c>
      <c r="FS51" s="291" t="str">
        <f t="shared" si="123"/>
        <v/>
      </c>
      <c r="FT51" s="291" t="str">
        <f t="shared" si="124"/>
        <v/>
      </c>
      <c r="FU51" s="291" t="str">
        <f t="shared" si="125"/>
        <v/>
      </c>
      <c r="FV51" s="291" t="str">
        <f t="shared" si="126"/>
        <v/>
      </c>
      <c r="FW51" s="291" t="str">
        <f t="shared" si="127"/>
        <v/>
      </c>
      <c r="FX51" s="291" t="str">
        <f t="shared" si="128"/>
        <v/>
      </c>
      <c r="FY51" s="291" t="str">
        <f t="shared" ca="1" si="129"/>
        <v/>
      </c>
      <c r="FZ51" s="291" t="str">
        <f ca="1">IF(AND(I51="",X51="",AC51=""),"",
IF(COUNTIF(エラー22シート!$G$4:$G$53, OFFSET(J51,IF(I51="",0,-I51+1),0)*100+OFFSET(Y51,IF(I51="",0,-I51+1),0)*10+AC51)&gt;0,"22-4",""))</f>
        <v/>
      </c>
      <c r="GA51" s="291" t="str">
        <f t="shared" ca="1" si="130"/>
        <v/>
      </c>
      <c r="GB51" s="291" t="str">
        <f t="shared" ca="1" si="131"/>
        <v/>
      </c>
      <c r="GC51" s="291" t="str">
        <f t="shared" ca="1" si="132"/>
        <v/>
      </c>
      <c r="GD51" s="291" t="str">
        <f t="shared" ca="1" si="133"/>
        <v/>
      </c>
      <c r="GE51" s="291" t="str">
        <f t="shared" ca="1" si="134"/>
        <v/>
      </c>
      <c r="GF51" s="291" t="str">
        <f t="shared" ca="1" si="135"/>
        <v/>
      </c>
      <c r="GG51" s="291" t="str">
        <f t="shared" ca="1" si="136"/>
        <v/>
      </c>
      <c r="GH51" s="291" t="str">
        <f t="shared" ca="1" si="137"/>
        <v/>
      </c>
      <c r="GI51" s="291" t="str">
        <f t="shared" ca="1" si="138"/>
        <v/>
      </c>
      <c r="GJ51" s="291" t="str">
        <f t="shared" ca="1" si="139"/>
        <v/>
      </c>
      <c r="GK51" s="291" t="str">
        <f t="shared" ca="1" si="140"/>
        <v/>
      </c>
      <c r="GL51" s="291" t="str">
        <f t="shared" si="141"/>
        <v/>
      </c>
      <c r="GM51" s="291" t="str">
        <f t="shared" ca="1" si="142"/>
        <v/>
      </c>
      <c r="GN51" s="291" t="str">
        <f t="shared" ca="1" si="143"/>
        <v/>
      </c>
      <c r="GO51" s="291" t="str">
        <f t="shared" ca="1" si="144"/>
        <v/>
      </c>
      <c r="GP51" s="291" t="str">
        <f t="shared" ca="1" si="145"/>
        <v/>
      </c>
      <c r="GQ51" s="291" t="str">
        <f t="shared" ca="1" si="146"/>
        <v/>
      </c>
      <c r="GR51" s="291" t="str">
        <f t="shared" ca="1" si="147"/>
        <v/>
      </c>
      <c r="GS51" s="291" t="str">
        <f t="shared" ca="1" si="148"/>
        <v/>
      </c>
      <c r="GT51" s="291" t="str">
        <f t="shared" ca="1" si="149"/>
        <v/>
      </c>
      <c r="GU51" s="291" t="str">
        <f t="shared" ca="1" si="150"/>
        <v/>
      </c>
      <c r="GV51" s="291" t="str">
        <f t="shared" ca="1" si="151"/>
        <v/>
      </c>
      <c r="GW51" s="291" t="str">
        <f t="shared" ca="1" si="152"/>
        <v/>
      </c>
      <c r="GX51" s="291" t="str">
        <f t="shared" ca="1" si="153"/>
        <v/>
      </c>
      <c r="GY51" s="291" t="str">
        <f t="shared" ca="1" si="154"/>
        <v/>
      </c>
      <c r="GZ51" s="291" t="str">
        <f t="shared" ca="1" si="155"/>
        <v/>
      </c>
      <c r="HA51" s="291" t="str">
        <f t="shared" si="156"/>
        <v/>
      </c>
      <c r="HB51" s="291" t="str">
        <f t="shared" si="157"/>
        <v/>
      </c>
      <c r="HC51" s="291" t="str">
        <f t="shared" si="158"/>
        <v/>
      </c>
      <c r="HD51" s="291" t="str">
        <f t="shared" si="159"/>
        <v/>
      </c>
      <c r="HE51" s="291" t="str">
        <f t="shared" si="160"/>
        <v/>
      </c>
      <c r="HF51" s="291" t="str">
        <f t="shared" si="161"/>
        <v/>
      </c>
      <c r="HG51" s="291" t="str">
        <f t="shared" si="162"/>
        <v/>
      </c>
      <c r="HH51" s="291" t="str">
        <f t="shared" si="163"/>
        <v/>
      </c>
      <c r="HI51" s="291" t="str">
        <f t="shared" si="164"/>
        <v/>
      </c>
      <c r="HJ51" s="291" t="str">
        <f t="shared" si="165"/>
        <v/>
      </c>
      <c r="HK51" s="291" t="str">
        <f t="shared" si="166"/>
        <v/>
      </c>
      <c r="HL51" s="291" t="str">
        <f t="shared" si="167"/>
        <v/>
      </c>
      <c r="HM51" s="291" t="str">
        <f t="shared" si="168"/>
        <v>41-1</v>
      </c>
      <c r="HN51" s="291" t="str">
        <f t="shared" si="169"/>
        <v>35-1</v>
      </c>
    </row>
    <row r="52" spans="1:222">
      <c r="A52" s="332">
        <v>48</v>
      </c>
      <c r="B52" s="332">
        <f>COUNTIF('中間シート (2)'!M:M,行政集計シート※記入不要です!A52)</f>
        <v>0</v>
      </c>
      <c r="C52" s="188" t="str">
        <f t="shared" si="182"/>
        <v/>
      </c>
      <c r="D52" s="188" t="str">
        <f t="shared" si="181"/>
        <v/>
      </c>
      <c r="E52" s="188"/>
      <c r="F52" s="188" t="str">
        <f t="shared" si="179"/>
        <v/>
      </c>
      <c r="G52" s="189"/>
      <c r="H52" s="186" t="str">
        <f>IFERROR(VLOOKUP($A52,'中間シート (2)'!$M$6:$AR$65,H$1,FALSE),"")</f>
        <v/>
      </c>
      <c r="I52" s="186" t="str">
        <f>IFERROR(VLOOKUP($A52,'中間シート (2)'!$M$6:$AR$65,I$1,FALSE),"")</f>
        <v/>
      </c>
      <c r="J52" s="186" t="str">
        <f>IFERROR(VLOOKUP($A52,'中間シート (2)'!$M$6:$AR$65,J$1,FALSE),"")</f>
        <v/>
      </c>
      <c r="K52" s="186" t="str">
        <f>IFERROR(VLOOKUP($A52,'中間シート (2)'!$M$6:$AR$65,K$1,FALSE),"")</f>
        <v/>
      </c>
      <c r="L52" s="186" t="str">
        <f>IFERROR(VLOOKUP($A52,'中間シート (2)'!$M$6:$AR$65,L$1,FALSE),"")</f>
        <v/>
      </c>
      <c r="M52" s="186" t="str">
        <f>IFERROR(VLOOKUP($A52,'中間シート (2)'!$M$6:$AR$65,M$1,FALSE),"")</f>
        <v/>
      </c>
      <c r="N52" s="186" t="str">
        <f>IFERROR(VLOOKUP($A52,'中間シート (2)'!$M$6:$AR$65,N$1,FALSE),"")</f>
        <v/>
      </c>
      <c r="O52" s="186" t="str">
        <f>IFERROR(VLOOKUP($A52,'中間シート (2)'!$M$6:$AR$65,O$1,FALSE),"")</f>
        <v/>
      </c>
      <c r="P52" s="186" t="str">
        <f>IFERROR(VLOOKUP($A52,'中間シート (2)'!$M$6:$AR$65,P$1,FALSE),"")</f>
        <v/>
      </c>
      <c r="Q52" s="186" t="str">
        <f>IFERROR(VLOOKUP($A52,'中間シート (2)'!$M$6:$AR$65,Q$1,FALSE),"")</f>
        <v/>
      </c>
      <c r="R52" s="186" t="str">
        <f>IFERROR(VLOOKUP($A52,'中間シート (2)'!$M$6:$AR$65,R$1,FALSE),"")</f>
        <v/>
      </c>
      <c r="S52" s="186" t="str">
        <f>IFERROR(VLOOKUP($A52,'中間シート (2)'!$M$6:$AR$65,S$1,FALSE),"")</f>
        <v/>
      </c>
      <c r="T52" s="186" t="str">
        <f>IFERROR(VLOOKUP($A52,'中間シート (2)'!$M$6:$AR$65,T$1,FALSE),"")</f>
        <v/>
      </c>
      <c r="U52" s="186" t="str">
        <f>IFERROR(VLOOKUP($A52,'中間シート (2)'!$M$6:$AR$65,U$1,FALSE),"")</f>
        <v/>
      </c>
      <c r="V52" s="186" t="str">
        <f>IFERROR(VLOOKUP($A52,'中間シート (2)'!$M$6:$AR$65,V$1,FALSE),"")</f>
        <v/>
      </c>
      <c r="W52" s="186"/>
      <c r="X52" s="186" t="str">
        <f>IFERROR(VLOOKUP($A52,'中間シート (2)'!$M$6:$AR$65,X$1,FALSE),"")</f>
        <v/>
      </c>
      <c r="Y52" s="186" t="str">
        <f>IFERROR(VLOOKUP($A52,'中間シート (2)'!$M$6:$AR$65,Y$1,FALSE),"")</f>
        <v/>
      </c>
      <c r="Z52" s="186" t="str">
        <f>IFERROR(VLOOKUP($A52,'中間シート (2)'!$M$6:$AR$65,Z$1,FALSE),"")</f>
        <v/>
      </c>
      <c r="AA52" s="186" t="str">
        <f>IFERROR(VLOOKUP($A52,'中間シート (2)'!$M$6:$AR$65,AA$1,FALSE),"")</f>
        <v/>
      </c>
      <c r="AB52" s="186" t="str">
        <f>IFERROR(VLOOKUP($A52,'中間シート (2)'!$M$6:$AR$65,AB$1,FALSE),"")</f>
        <v/>
      </c>
      <c r="AC52" s="186" t="str">
        <f>IFERROR(VLOOKUP($A52,'中間シート (2)'!$M$6:$AR$65,AC$1,FALSE),"")</f>
        <v/>
      </c>
      <c r="AD52" s="186" t="str">
        <f>IFERROR(VLOOKUP($A52,'中間シート (2)'!$M$6:$AR$65,AD$1,FALSE),"")</f>
        <v/>
      </c>
      <c r="AE52" s="186" t="str">
        <f>IFERROR(VLOOKUP($A52,'中間シート (2)'!$M$6:$AR$65,AE$1,FALSE),"")</f>
        <v/>
      </c>
      <c r="AF52" s="186"/>
      <c r="AG52" s="186"/>
      <c r="AH52" s="186"/>
      <c r="AI52" s="194" t="str">
        <f>IFERROR(VLOOKUP($A52,'中間シート (2)'!$M$6:$BC$67,AI$1,FALSE),"")</f>
        <v/>
      </c>
      <c r="AJ52" s="194" t="str">
        <f>IFERROR(VLOOKUP($A52,'中間シート (2)'!$M$6:$BC$67,AJ$1,FALSE),"")</f>
        <v/>
      </c>
      <c r="AK52" s="194" t="str">
        <f>IFERROR(VLOOKUP($A52,'中間シート (2)'!$M$6:$BC$67,AK$1,FALSE),"")</f>
        <v/>
      </c>
      <c r="AL52" s="194" t="str">
        <f>IFERROR(VLOOKUP($A52,'中間シート (2)'!$M$6:$BC$67,AL$1,FALSE),"")</f>
        <v/>
      </c>
      <c r="AM52" s="194" t="str">
        <f>IFERROR(VLOOKUP($A52,'中間シート (2)'!$M$6:$BC$67,AM$1,FALSE),"")</f>
        <v/>
      </c>
      <c r="AN52" s="194" t="str">
        <f>IFERROR(VLOOKUP($A52,'中間シート (2)'!$M$6:$BC$67,AN$1,FALSE),"")</f>
        <v/>
      </c>
      <c r="AO52" s="194" t="str">
        <f>IFERROR(VLOOKUP($A52,'中間シート (2)'!$M$6:$BC$67,AO$1,FALSE),"")</f>
        <v/>
      </c>
      <c r="AP52" s="194" t="str">
        <f>IFERROR(VLOOKUP($A52,'中間シート (2)'!$M$6:$BC$67,AP$1,FALSE),"")</f>
        <v/>
      </c>
      <c r="AS52" s="187"/>
      <c r="AT52" s="187"/>
      <c r="AU52" s="187"/>
      <c r="AV52" s="290">
        <f t="shared" si="183"/>
        <v>1</v>
      </c>
      <c r="AW52" s="290">
        <f t="shared" si="184"/>
        <v>1</v>
      </c>
      <c r="AX52" s="290">
        <f t="shared" si="185"/>
        <v>1</v>
      </c>
      <c r="AY52" s="290">
        <f t="shared" si="186"/>
        <v>48</v>
      </c>
      <c r="AZ52" s="290">
        <f t="shared" si="187"/>
        <v>48</v>
      </c>
      <c r="BA52" s="290">
        <f t="shared" si="188"/>
        <v>481</v>
      </c>
      <c r="BB52" s="290">
        <f t="shared" si="8"/>
        <v>0</v>
      </c>
      <c r="BC52" s="290">
        <f t="shared" si="9"/>
        <v>0</v>
      </c>
      <c r="BD52" s="290">
        <f t="shared" si="189"/>
        <v>0</v>
      </c>
      <c r="BE52" s="290"/>
      <c r="BF52" s="290">
        <v>48</v>
      </c>
      <c r="BG52" s="290">
        <f t="shared" si="180"/>
        <v>0</v>
      </c>
      <c r="BH52" s="290">
        <f t="shared" si="12"/>
        <v>0</v>
      </c>
      <c r="BI52" s="290"/>
      <c r="BJ52" s="291" t="str">
        <f t="shared" si="13"/>
        <v>2-1</v>
      </c>
      <c r="BK52" s="291" t="str">
        <f t="shared" si="14"/>
        <v/>
      </c>
      <c r="BL52" s="291" t="str">
        <f t="shared" si="15"/>
        <v/>
      </c>
      <c r="BM52" s="291" t="str">
        <f t="shared" si="16"/>
        <v/>
      </c>
      <c r="BN52" s="291" t="str">
        <f t="shared" ca="1" si="17"/>
        <v/>
      </c>
      <c r="BO52" s="291" t="str">
        <f t="shared" ca="1" si="18"/>
        <v/>
      </c>
      <c r="BP52" s="291" t="str">
        <f t="shared" si="19"/>
        <v/>
      </c>
      <c r="BQ52" s="291" t="str">
        <f t="shared" ca="1" si="20"/>
        <v/>
      </c>
      <c r="BR52" s="291" t="str">
        <f t="shared" si="21"/>
        <v/>
      </c>
      <c r="BS52" s="291" t="str">
        <f t="shared" si="22"/>
        <v/>
      </c>
      <c r="BT52" s="291" t="str">
        <f t="shared" si="23"/>
        <v/>
      </c>
      <c r="BU52" s="291" t="str">
        <f t="shared" si="24"/>
        <v/>
      </c>
      <c r="BV52" s="291" t="str">
        <f t="shared" ca="1" si="25"/>
        <v/>
      </c>
      <c r="BW52" s="291" t="str">
        <f t="shared" si="26"/>
        <v/>
      </c>
      <c r="BX52" s="291" t="str">
        <f t="shared" ca="1" si="27"/>
        <v/>
      </c>
      <c r="BY52" s="291" t="str">
        <f t="shared" si="28"/>
        <v/>
      </c>
      <c r="BZ52" s="291" t="str">
        <f t="shared" si="29"/>
        <v/>
      </c>
      <c r="CA52" s="291" t="str">
        <f t="shared" si="30"/>
        <v>5-4</v>
      </c>
      <c r="CB52" s="291" t="str">
        <f t="shared" si="31"/>
        <v/>
      </c>
      <c r="CC52" s="291" t="str">
        <f t="shared" si="32"/>
        <v/>
      </c>
      <c r="CD52" s="291" t="str">
        <f t="shared" si="33"/>
        <v/>
      </c>
      <c r="CE52" s="291" t="str">
        <f t="shared" si="34"/>
        <v/>
      </c>
      <c r="CF52" s="291" t="str">
        <f t="shared" si="35"/>
        <v/>
      </c>
      <c r="CG52" s="291" t="str">
        <f t="shared" si="36"/>
        <v>7-3</v>
      </c>
      <c r="CH52" s="291" t="str">
        <f t="shared" si="37"/>
        <v/>
      </c>
      <c r="CI52" s="291" t="str">
        <f t="shared" si="38"/>
        <v/>
      </c>
      <c r="CJ52" s="291" t="str">
        <f t="shared" si="39"/>
        <v>8-3</v>
      </c>
      <c r="CK52" s="291" t="str">
        <f t="shared" si="40"/>
        <v>8-4</v>
      </c>
      <c r="CL52" s="291" t="str">
        <f t="shared" si="41"/>
        <v/>
      </c>
      <c r="CM52" s="291" t="str">
        <f t="shared" si="42"/>
        <v>9-1-3</v>
      </c>
      <c r="CN52" s="291" t="str">
        <f>IF(AND(I52&gt;=2, I52&lt;=4, N52=""), "",
IF(AND(N52&lt;&gt;"",IFERROR(MATCH(VALUE(N52),'主要用途（大分類）'!$A$5:$A$38,0),0)=0),"9-1-4",""))</f>
        <v/>
      </c>
      <c r="CO52" s="291" t="str">
        <f t="shared" si="43"/>
        <v/>
      </c>
      <c r="CP52" s="291" t="str">
        <f t="shared" si="44"/>
        <v>9-2-2</v>
      </c>
      <c r="CQ52" s="291" t="str">
        <f>IF(AND(I52&gt;=2, I52&lt;=4, O52=""), "",
IF(OR(AND(O52&lt;&gt;"",IFERROR(MATCH(VALUE(O52),建築物の用途区分!$C$5:$C$76,0),0)=0),AND(AI52&lt;&gt;"",IFERROR(MATCH(VALUE(AI52),建築物の用途区分!$C$5:$C$76,0),0)=0),AND(AK52&lt;&gt;"",IFERROR(MATCH(VALUE(AK52),建築物の用途区分!$C$5:$C$76,0),0)=0),AND(AM52&lt;&gt;"",IFERROR(MATCH(VALUE(AM52),建築物の用途区分!$C$5:$C$76,0),0)=0)),"9-2-3",""))</f>
        <v/>
      </c>
      <c r="CR52" s="291" t="str">
        <f>IF(AND(I52&gt;=2, I52&lt;=4, O52=""), "",IF(M52=1,IF(VLOOKUP(VALUE(O52),'用途の分類（用途区分）対応表'!$B$7:$S$78,IF(VALUE(N52)=1,2,IF(VALUE(N52)=2,3,IF(AND(N52&gt;=10,N52&lt;=24),N52-6,N52-26))),FALSE)="×","9-2-4",""),""))</f>
        <v/>
      </c>
      <c r="CS52" s="291" t="str">
        <f t="shared" si="45"/>
        <v/>
      </c>
      <c r="CT52" s="291" t="str">
        <f t="shared" si="46"/>
        <v/>
      </c>
      <c r="CU52" s="291" t="str">
        <f t="shared" si="47"/>
        <v/>
      </c>
      <c r="CV52" s="291" t="str">
        <f t="shared" si="48"/>
        <v/>
      </c>
      <c r="CW52" s="291" t="str">
        <f t="shared" si="49"/>
        <v/>
      </c>
      <c r="CX52" s="291" t="str">
        <f t="shared" si="50"/>
        <v/>
      </c>
      <c r="CY52" s="291" t="str">
        <f t="shared" si="51"/>
        <v/>
      </c>
      <c r="CZ52" s="291" t="str">
        <f t="shared" si="52"/>
        <v>11-3</v>
      </c>
      <c r="DA52" s="291" t="str">
        <f t="shared" si="53"/>
        <v/>
      </c>
      <c r="DB52" s="291" t="str">
        <f t="shared" si="54"/>
        <v/>
      </c>
      <c r="DC52" s="291" t="str">
        <f t="shared" si="55"/>
        <v/>
      </c>
      <c r="DD52" s="291" t="str">
        <f t="shared" si="56"/>
        <v>12-3</v>
      </c>
      <c r="DE52" s="291" t="str">
        <f t="shared" si="57"/>
        <v/>
      </c>
      <c r="DF52" s="291" t="str">
        <f t="shared" si="58"/>
        <v/>
      </c>
      <c r="DG52" s="291" t="str">
        <f t="shared" si="59"/>
        <v/>
      </c>
      <c r="DH52" s="291" t="str">
        <f t="shared" si="60"/>
        <v>13-3</v>
      </c>
      <c r="DI52" s="291" t="str">
        <f t="shared" si="61"/>
        <v/>
      </c>
      <c r="DJ52" s="291" t="str">
        <f t="shared" si="62"/>
        <v/>
      </c>
      <c r="DK52" s="291" t="str">
        <f t="shared" si="63"/>
        <v>13-8</v>
      </c>
      <c r="DL52" s="291" t="str">
        <f t="shared" si="64"/>
        <v/>
      </c>
      <c r="DM52" s="291" t="str">
        <f t="shared" si="65"/>
        <v/>
      </c>
      <c r="DN52" s="291" t="str">
        <f t="shared" si="66"/>
        <v/>
      </c>
      <c r="DO52" s="291" t="str">
        <f t="shared" si="67"/>
        <v>14-2</v>
      </c>
      <c r="DP52" s="291" t="str">
        <f t="shared" si="68"/>
        <v/>
      </c>
      <c r="DQ52" s="291" t="str">
        <f t="shared" si="69"/>
        <v/>
      </c>
      <c r="DR52" s="291" t="str">
        <f t="shared" si="70"/>
        <v/>
      </c>
      <c r="DS52" s="291" t="str">
        <f t="shared" si="71"/>
        <v/>
      </c>
      <c r="DT52" s="291" t="str">
        <f t="shared" si="72"/>
        <v/>
      </c>
      <c r="DU52" s="291" t="str">
        <f t="shared" si="73"/>
        <v/>
      </c>
      <c r="DV52" s="291" t="str">
        <f t="shared" si="74"/>
        <v/>
      </c>
      <c r="DW52" s="291" t="str">
        <f t="shared" si="75"/>
        <v/>
      </c>
      <c r="DX52" s="291" t="str">
        <f t="shared" si="76"/>
        <v/>
      </c>
      <c r="DY52" s="291" t="str">
        <f t="shared" si="77"/>
        <v/>
      </c>
      <c r="DZ52" s="291" t="str">
        <f t="shared" si="78"/>
        <v/>
      </c>
      <c r="EA52" s="291" t="str">
        <f t="shared" si="79"/>
        <v/>
      </c>
      <c r="EB52" s="291" t="str">
        <f t="shared" si="80"/>
        <v/>
      </c>
      <c r="EC52" s="291" t="str">
        <f t="shared" si="81"/>
        <v/>
      </c>
      <c r="ED52" s="291" t="str">
        <f t="shared" si="82"/>
        <v/>
      </c>
      <c r="EE52" s="291" t="str">
        <f t="shared" si="83"/>
        <v/>
      </c>
      <c r="EF52" s="291" t="str">
        <f t="shared" si="84"/>
        <v/>
      </c>
      <c r="EG52" s="291" t="str">
        <f t="shared" si="85"/>
        <v/>
      </c>
      <c r="EH52" s="291" t="str">
        <f t="shared" si="86"/>
        <v/>
      </c>
      <c r="EI52" s="291" t="str">
        <f t="shared" si="87"/>
        <v/>
      </c>
      <c r="EJ52" s="291" t="str">
        <f t="shared" si="88"/>
        <v/>
      </c>
      <c r="EK52" s="291" t="str">
        <f t="shared" si="89"/>
        <v/>
      </c>
      <c r="EL52" s="291" t="str">
        <f t="shared" si="90"/>
        <v/>
      </c>
      <c r="EM52" s="291" t="str">
        <f t="shared" si="91"/>
        <v/>
      </c>
      <c r="EN52" s="291" t="str">
        <f t="shared" si="92"/>
        <v/>
      </c>
      <c r="EO52" s="291" t="str">
        <f t="shared" si="93"/>
        <v/>
      </c>
      <c r="EP52" s="291" t="str">
        <f t="shared" si="94"/>
        <v/>
      </c>
      <c r="EQ52" s="291" t="str">
        <f t="shared" si="95"/>
        <v/>
      </c>
      <c r="ER52" s="291" t="str">
        <f t="shared" si="96"/>
        <v/>
      </c>
      <c r="ES52" s="291" t="str">
        <f t="shared" si="97"/>
        <v/>
      </c>
      <c r="ET52" s="291" t="str">
        <f t="shared" si="98"/>
        <v/>
      </c>
      <c r="EU52" s="291" t="str">
        <f t="shared" si="99"/>
        <v/>
      </c>
      <c r="EV52" s="291" t="str">
        <f t="shared" si="100"/>
        <v/>
      </c>
      <c r="EW52" s="291" t="str">
        <f t="shared" si="101"/>
        <v/>
      </c>
      <c r="EX52" s="291" t="str">
        <f t="shared" si="102"/>
        <v/>
      </c>
      <c r="EY52" s="291" t="str">
        <f t="shared" si="103"/>
        <v/>
      </c>
      <c r="EZ52" s="291" t="str">
        <f t="shared" si="104"/>
        <v/>
      </c>
      <c r="FA52" s="291" t="str">
        <f t="shared" si="105"/>
        <v/>
      </c>
      <c r="FB52" s="291" t="str">
        <f t="shared" si="106"/>
        <v/>
      </c>
      <c r="FC52" s="291" t="str">
        <f t="shared" si="107"/>
        <v/>
      </c>
      <c r="FD52" s="291" t="str">
        <f t="shared" si="108"/>
        <v/>
      </c>
      <c r="FE52" s="291" t="str">
        <f t="shared" si="109"/>
        <v/>
      </c>
      <c r="FF52" s="291" t="str">
        <f t="shared" si="110"/>
        <v/>
      </c>
      <c r="FG52" s="291" t="str">
        <f t="shared" si="111"/>
        <v/>
      </c>
      <c r="FH52" s="291" t="str">
        <f t="shared" si="112"/>
        <v/>
      </c>
      <c r="FI52" s="291" t="str">
        <f t="shared" si="113"/>
        <v/>
      </c>
      <c r="FJ52" s="291" t="str">
        <f t="shared" ca="1" si="114"/>
        <v/>
      </c>
      <c r="FK52" s="291" t="str">
        <f t="shared" ca="1" si="115"/>
        <v/>
      </c>
      <c r="FL52" s="291" t="str">
        <f t="shared" si="116"/>
        <v/>
      </c>
      <c r="FM52" s="291" t="str">
        <f t="shared" si="117"/>
        <v/>
      </c>
      <c r="FN52" s="291" t="str">
        <f t="shared" si="118"/>
        <v/>
      </c>
      <c r="FO52" s="291" t="str">
        <f t="shared" si="119"/>
        <v/>
      </c>
      <c r="FP52" s="291" t="str">
        <f t="shared" si="120"/>
        <v/>
      </c>
      <c r="FQ52" s="291" t="str">
        <f t="shared" si="121"/>
        <v/>
      </c>
      <c r="FR52" s="291" t="str">
        <f t="shared" si="122"/>
        <v/>
      </c>
      <c r="FS52" s="291" t="str">
        <f t="shared" si="123"/>
        <v/>
      </c>
      <c r="FT52" s="291" t="str">
        <f t="shared" si="124"/>
        <v/>
      </c>
      <c r="FU52" s="291" t="str">
        <f t="shared" si="125"/>
        <v/>
      </c>
      <c r="FV52" s="291" t="str">
        <f t="shared" si="126"/>
        <v/>
      </c>
      <c r="FW52" s="291" t="str">
        <f t="shared" si="127"/>
        <v/>
      </c>
      <c r="FX52" s="291" t="str">
        <f t="shared" si="128"/>
        <v/>
      </c>
      <c r="FY52" s="291" t="str">
        <f t="shared" ca="1" si="129"/>
        <v/>
      </c>
      <c r="FZ52" s="291" t="str">
        <f ca="1">IF(AND(I52="",X52="",AC52=""),"",
IF(COUNTIF(エラー22シート!$G$4:$G$53, OFFSET(J52,IF(I52="",0,-I52+1),0)*100+OFFSET(Y52,IF(I52="",0,-I52+1),0)*10+AC52)&gt;0,"22-4",""))</f>
        <v/>
      </c>
      <c r="GA52" s="291" t="str">
        <f t="shared" ca="1" si="130"/>
        <v/>
      </c>
      <c r="GB52" s="291" t="str">
        <f t="shared" ca="1" si="131"/>
        <v/>
      </c>
      <c r="GC52" s="291" t="str">
        <f t="shared" ca="1" si="132"/>
        <v/>
      </c>
      <c r="GD52" s="291" t="str">
        <f t="shared" ca="1" si="133"/>
        <v/>
      </c>
      <c r="GE52" s="291" t="str">
        <f t="shared" ca="1" si="134"/>
        <v/>
      </c>
      <c r="GF52" s="291" t="str">
        <f t="shared" ca="1" si="135"/>
        <v/>
      </c>
      <c r="GG52" s="291" t="str">
        <f t="shared" ca="1" si="136"/>
        <v/>
      </c>
      <c r="GH52" s="291" t="str">
        <f t="shared" ca="1" si="137"/>
        <v/>
      </c>
      <c r="GI52" s="291" t="str">
        <f t="shared" ca="1" si="138"/>
        <v/>
      </c>
      <c r="GJ52" s="291" t="str">
        <f t="shared" ca="1" si="139"/>
        <v/>
      </c>
      <c r="GK52" s="291" t="str">
        <f t="shared" ca="1" si="140"/>
        <v/>
      </c>
      <c r="GL52" s="291" t="str">
        <f t="shared" si="141"/>
        <v/>
      </c>
      <c r="GM52" s="291" t="str">
        <f t="shared" ca="1" si="142"/>
        <v/>
      </c>
      <c r="GN52" s="291" t="str">
        <f t="shared" ca="1" si="143"/>
        <v/>
      </c>
      <c r="GO52" s="291" t="str">
        <f t="shared" ca="1" si="144"/>
        <v/>
      </c>
      <c r="GP52" s="291" t="str">
        <f t="shared" ca="1" si="145"/>
        <v/>
      </c>
      <c r="GQ52" s="291" t="str">
        <f t="shared" ca="1" si="146"/>
        <v/>
      </c>
      <c r="GR52" s="291" t="str">
        <f t="shared" ca="1" si="147"/>
        <v/>
      </c>
      <c r="GS52" s="291" t="str">
        <f t="shared" ca="1" si="148"/>
        <v/>
      </c>
      <c r="GT52" s="291" t="str">
        <f t="shared" ca="1" si="149"/>
        <v/>
      </c>
      <c r="GU52" s="291" t="str">
        <f t="shared" ca="1" si="150"/>
        <v/>
      </c>
      <c r="GV52" s="291" t="str">
        <f t="shared" ca="1" si="151"/>
        <v/>
      </c>
      <c r="GW52" s="291" t="str">
        <f t="shared" ca="1" si="152"/>
        <v/>
      </c>
      <c r="GX52" s="291" t="str">
        <f t="shared" ca="1" si="153"/>
        <v/>
      </c>
      <c r="GY52" s="291" t="str">
        <f t="shared" ca="1" si="154"/>
        <v/>
      </c>
      <c r="GZ52" s="291" t="str">
        <f t="shared" ca="1" si="155"/>
        <v/>
      </c>
      <c r="HA52" s="291" t="str">
        <f t="shared" si="156"/>
        <v/>
      </c>
      <c r="HB52" s="291" t="str">
        <f t="shared" si="157"/>
        <v/>
      </c>
      <c r="HC52" s="291" t="str">
        <f t="shared" si="158"/>
        <v/>
      </c>
      <c r="HD52" s="291" t="str">
        <f t="shared" si="159"/>
        <v/>
      </c>
      <c r="HE52" s="291" t="str">
        <f t="shared" si="160"/>
        <v/>
      </c>
      <c r="HF52" s="291" t="str">
        <f t="shared" si="161"/>
        <v/>
      </c>
      <c r="HG52" s="291" t="str">
        <f t="shared" si="162"/>
        <v/>
      </c>
      <c r="HH52" s="291" t="str">
        <f t="shared" si="163"/>
        <v/>
      </c>
      <c r="HI52" s="291" t="str">
        <f t="shared" si="164"/>
        <v/>
      </c>
      <c r="HJ52" s="291" t="str">
        <f t="shared" si="165"/>
        <v/>
      </c>
      <c r="HK52" s="291" t="str">
        <f t="shared" si="166"/>
        <v/>
      </c>
      <c r="HL52" s="291" t="str">
        <f t="shared" si="167"/>
        <v/>
      </c>
      <c r="HM52" s="291" t="str">
        <f t="shared" si="168"/>
        <v>41-1</v>
      </c>
      <c r="HN52" s="291" t="str">
        <f t="shared" si="169"/>
        <v>35-1</v>
      </c>
    </row>
    <row r="53" spans="1:222">
      <c r="A53" s="332">
        <v>49</v>
      </c>
      <c r="B53" s="332">
        <f>COUNTIF('中間シート (2)'!M:M,行政集計シート※記入不要です!A53)</f>
        <v>0</v>
      </c>
      <c r="C53" s="188" t="str">
        <f t="shared" si="182"/>
        <v/>
      </c>
      <c r="D53" s="188" t="str">
        <f t="shared" si="181"/>
        <v/>
      </c>
      <c r="E53" s="188"/>
      <c r="F53" s="188" t="str">
        <f t="shared" si="179"/>
        <v/>
      </c>
      <c r="G53" s="189"/>
      <c r="H53" s="186" t="str">
        <f>IFERROR(VLOOKUP($A53,'中間シート (2)'!$M$6:$AR$65,H$1,FALSE),"")</f>
        <v/>
      </c>
      <c r="I53" s="186" t="str">
        <f>IFERROR(VLOOKUP($A53,'中間シート (2)'!$M$6:$AR$65,I$1,FALSE),"")</f>
        <v/>
      </c>
      <c r="J53" s="186" t="str">
        <f>IFERROR(VLOOKUP($A53,'中間シート (2)'!$M$6:$AR$65,J$1,FALSE),"")</f>
        <v/>
      </c>
      <c r="K53" s="186" t="str">
        <f>IFERROR(VLOOKUP($A53,'中間シート (2)'!$M$6:$AR$65,K$1,FALSE),"")</f>
        <v/>
      </c>
      <c r="L53" s="186" t="str">
        <f>IFERROR(VLOOKUP($A53,'中間シート (2)'!$M$6:$AR$65,L$1,FALSE),"")</f>
        <v/>
      </c>
      <c r="M53" s="186" t="str">
        <f>IFERROR(VLOOKUP($A53,'中間シート (2)'!$M$6:$AR$65,M$1,FALSE),"")</f>
        <v/>
      </c>
      <c r="N53" s="186" t="str">
        <f>IFERROR(VLOOKUP($A53,'中間シート (2)'!$M$6:$AR$65,N$1,FALSE),"")</f>
        <v/>
      </c>
      <c r="O53" s="186" t="str">
        <f>IFERROR(VLOOKUP($A53,'中間シート (2)'!$M$6:$AR$65,O$1,FALSE),"")</f>
        <v/>
      </c>
      <c r="P53" s="186" t="str">
        <f>IFERROR(VLOOKUP($A53,'中間シート (2)'!$M$6:$AR$65,P$1,FALSE),"")</f>
        <v/>
      </c>
      <c r="Q53" s="186" t="str">
        <f>IFERROR(VLOOKUP($A53,'中間シート (2)'!$M$6:$AR$65,Q$1,FALSE),"")</f>
        <v/>
      </c>
      <c r="R53" s="186" t="str">
        <f>IFERROR(VLOOKUP($A53,'中間シート (2)'!$M$6:$AR$65,R$1,FALSE),"")</f>
        <v/>
      </c>
      <c r="S53" s="186" t="str">
        <f>IFERROR(VLOOKUP($A53,'中間シート (2)'!$M$6:$AR$65,S$1,FALSE),"")</f>
        <v/>
      </c>
      <c r="T53" s="186" t="str">
        <f>IFERROR(VLOOKUP($A53,'中間シート (2)'!$M$6:$AR$65,T$1,FALSE),"")</f>
        <v/>
      </c>
      <c r="U53" s="186" t="str">
        <f>IFERROR(VLOOKUP($A53,'中間シート (2)'!$M$6:$AR$65,U$1,FALSE),"")</f>
        <v/>
      </c>
      <c r="V53" s="186" t="str">
        <f>IFERROR(VLOOKUP($A53,'中間シート (2)'!$M$6:$AR$65,V$1,FALSE),"")</f>
        <v/>
      </c>
      <c r="W53" s="186"/>
      <c r="X53" s="186" t="str">
        <f>IFERROR(VLOOKUP($A53,'中間シート (2)'!$M$6:$AR$65,X$1,FALSE),"")</f>
        <v/>
      </c>
      <c r="Y53" s="186" t="str">
        <f>IFERROR(VLOOKUP($A53,'中間シート (2)'!$M$6:$AR$65,Y$1,FALSE),"")</f>
        <v/>
      </c>
      <c r="Z53" s="186" t="str">
        <f>IFERROR(VLOOKUP($A53,'中間シート (2)'!$M$6:$AR$65,Z$1,FALSE),"")</f>
        <v/>
      </c>
      <c r="AA53" s="186" t="str">
        <f>IFERROR(VLOOKUP($A53,'中間シート (2)'!$M$6:$AR$65,AA$1,FALSE),"")</f>
        <v/>
      </c>
      <c r="AB53" s="186" t="str">
        <f>IFERROR(VLOOKUP($A53,'中間シート (2)'!$M$6:$AR$65,AB$1,FALSE),"")</f>
        <v/>
      </c>
      <c r="AC53" s="186" t="str">
        <f>IFERROR(VLOOKUP($A53,'中間シート (2)'!$M$6:$AR$65,AC$1,FALSE),"")</f>
        <v/>
      </c>
      <c r="AD53" s="186" t="str">
        <f>IFERROR(VLOOKUP($A53,'中間シート (2)'!$M$6:$AR$65,AD$1,FALSE),"")</f>
        <v/>
      </c>
      <c r="AE53" s="186" t="str">
        <f>IFERROR(VLOOKUP($A53,'中間シート (2)'!$M$6:$AR$65,AE$1,FALSE),"")</f>
        <v/>
      </c>
      <c r="AF53" s="186"/>
      <c r="AG53" s="186"/>
      <c r="AH53" s="186"/>
      <c r="AI53" s="194" t="str">
        <f>IFERROR(VLOOKUP($A53,'中間シート (2)'!$M$6:$BC$67,AI$1,FALSE),"")</f>
        <v/>
      </c>
      <c r="AJ53" s="194" t="str">
        <f>IFERROR(VLOOKUP($A53,'中間シート (2)'!$M$6:$BC$67,AJ$1,FALSE),"")</f>
        <v/>
      </c>
      <c r="AK53" s="194" t="str">
        <f>IFERROR(VLOOKUP($A53,'中間シート (2)'!$M$6:$BC$67,AK$1,FALSE),"")</f>
        <v/>
      </c>
      <c r="AL53" s="194" t="str">
        <f>IFERROR(VLOOKUP($A53,'中間シート (2)'!$M$6:$BC$67,AL$1,FALSE),"")</f>
        <v/>
      </c>
      <c r="AM53" s="194" t="str">
        <f>IFERROR(VLOOKUP($A53,'中間シート (2)'!$M$6:$BC$67,AM$1,FALSE),"")</f>
        <v/>
      </c>
      <c r="AN53" s="194" t="str">
        <f>IFERROR(VLOOKUP($A53,'中間シート (2)'!$M$6:$BC$67,AN$1,FALSE),"")</f>
        <v/>
      </c>
      <c r="AO53" s="194" t="str">
        <f>IFERROR(VLOOKUP($A53,'中間シート (2)'!$M$6:$BC$67,AO$1,FALSE),"")</f>
        <v/>
      </c>
      <c r="AP53" s="194" t="str">
        <f>IFERROR(VLOOKUP($A53,'中間シート (2)'!$M$6:$BC$67,AP$1,FALSE),"")</f>
        <v/>
      </c>
      <c r="AS53" s="187"/>
      <c r="AT53" s="187"/>
      <c r="AU53" s="187"/>
      <c r="AV53" s="290">
        <f t="shared" si="183"/>
        <v>1</v>
      </c>
      <c r="AW53" s="290">
        <f t="shared" si="184"/>
        <v>1</v>
      </c>
      <c r="AX53" s="290">
        <f t="shared" si="185"/>
        <v>1</v>
      </c>
      <c r="AY53" s="290">
        <f t="shared" si="186"/>
        <v>49</v>
      </c>
      <c r="AZ53" s="290">
        <f t="shared" si="187"/>
        <v>49</v>
      </c>
      <c r="BA53" s="290">
        <f t="shared" si="188"/>
        <v>491</v>
      </c>
      <c r="BB53" s="290">
        <f t="shared" si="8"/>
        <v>0</v>
      </c>
      <c r="BC53" s="290">
        <f t="shared" si="9"/>
        <v>0</v>
      </c>
      <c r="BD53" s="290">
        <f t="shared" si="189"/>
        <v>0</v>
      </c>
      <c r="BE53" s="290"/>
      <c r="BF53" s="290">
        <v>49</v>
      </c>
      <c r="BG53" s="290">
        <f t="shared" si="180"/>
        <v>0</v>
      </c>
      <c r="BH53" s="290">
        <f t="shared" si="12"/>
        <v>0</v>
      </c>
      <c r="BI53" s="290"/>
      <c r="BJ53" s="291" t="str">
        <f t="shared" si="13"/>
        <v>2-1</v>
      </c>
      <c r="BK53" s="291" t="str">
        <f t="shared" si="14"/>
        <v/>
      </c>
      <c r="BL53" s="291" t="str">
        <f t="shared" si="15"/>
        <v/>
      </c>
      <c r="BM53" s="291" t="str">
        <f t="shared" si="16"/>
        <v/>
      </c>
      <c r="BN53" s="291" t="str">
        <f t="shared" ca="1" si="17"/>
        <v/>
      </c>
      <c r="BO53" s="291" t="str">
        <f t="shared" ca="1" si="18"/>
        <v/>
      </c>
      <c r="BP53" s="291" t="str">
        <f t="shared" si="19"/>
        <v/>
      </c>
      <c r="BQ53" s="291" t="str">
        <f t="shared" ca="1" si="20"/>
        <v/>
      </c>
      <c r="BR53" s="291" t="str">
        <f t="shared" si="21"/>
        <v/>
      </c>
      <c r="BS53" s="291" t="str">
        <f t="shared" si="22"/>
        <v/>
      </c>
      <c r="BT53" s="291" t="str">
        <f t="shared" si="23"/>
        <v/>
      </c>
      <c r="BU53" s="291" t="str">
        <f t="shared" si="24"/>
        <v/>
      </c>
      <c r="BV53" s="291" t="str">
        <f t="shared" ca="1" si="25"/>
        <v/>
      </c>
      <c r="BW53" s="291" t="str">
        <f t="shared" si="26"/>
        <v/>
      </c>
      <c r="BX53" s="291" t="str">
        <f t="shared" ca="1" si="27"/>
        <v/>
      </c>
      <c r="BY53" s="291" t="str">
        <f t="shared" si="28"/>
        <v/>
      </c>
      <c r="BZ53" s="291" t="str">
        <f t="shared" si="29"/>
        <v/>
      </c>
      <c r="CA53" s="291" t="str">
        <f t="shared" si="30"/>
        <v>5-4</v>
      </c>
      <c r="CB53" s="291" t="str">
        <f t="shared" si="31"/>
        <v/>
      </c>
      <c r="CC53" s="291" t="str">
        <f t="shared" si="32"/>
        <v/>
      </c>
      <c r="CD53" s="291" t="str">
        <f t="shared" si="33"/>
        <v/>
      </c>
      <c r="CE53" s="291" t="str">
        <f t="shared" si="34"/>
        <v/>
      </c>
      <c r="CF53" s="291" t="str">
        <f t="shared" si="35"/>
        <v/>
      </c>
      <c r="CG53" s="291" t="str">
        <f t="shared" si="36"/>
        <v>7-3</v>
      </c>
      <c r="CH53" s="291" t="str">
        <f t="shared" si="37"/>
        <v/>
      </c>
      <c r="CI53" s="291" t="str">
        <f t="shared" si="38"/>
        <v/>
      </c>
      <c r="CJ53" s="291" t="str">
        <f t="shared" si="39"/>
        <v>8-3</v>
      </c>
      <c r="CK53" s="291" t="str">
        <f t="shared" si="40"/>
        <v>8-4</v>
      </c>
      <c r="CL53" s="291" t="str">
        <f t="shared" si="41"/>
        <v/>
      </c>
      <c r="CM53" s="291" t="str">
        <f t="shared" si="42"/>
        <v>9-1-3</v>
      </c>
      <c r="CN53" s="291" t="str">
        <f>IF(AND(I53&gt;=2, I53&lt;=4, N53=""), "",
IF(AND(N53&lt;&gt;"",IFERROR(MATCH(VALUE(N53),'主要用途（大分類）'!$A$5:$A$38,0),0)=0),"9-1-4",""))</f>
        <v/>
      </c>
      <c r="CO53" s="291" t="str">
        <f t="shared" si="43"/>
        <v/>
      </c>
      <c r="CP53" s="291" t="str">
        <f t="shared" si="44"/>
        <v>9-2-2</v>
      </c>
      <c r="CQ53" s="291" t="str">
        <f>IF(AND(I53&gt;=2, I53&lt;=4, O53=""), "",
IF(OR(AND(O53&lt;&gt;"",IFERROR(MATCH(VALUE(O53),建築物の用途区分!$C$5:$C$76,0),0)=0),AND(AI53&lt;&gt;"",IFERROR(MATCH(VALUE(AI53),建築物の用途区分!$C$5:$C$76,0),0)=0),AND(AK53&lt;&gt;"",IFERROR(MATCH(VALUE(AK53),建築物の用途区分!$C$5:$C$76,0),0)=0),AND(AM53&lt;&gt;"",IFERROR(MATCH(VALUE(AM53),建築物の用途区分!$C$5:$C$76,0),0)=0)),"9-2-3",""))</f>
        <v/>
      </c>
      <c r="CR53" s="291" t="str">
        <f>IF(AND(I53&gt;=2, I53&lt;=4, O53=""), "",IF(M53=1,IF(VLOOKUP(VALUE(O53),'用途の分類（用途区分）対応表'!$B$7:$S$78,IF(VALUE(N53)=1,2,IF(VALUE(N53)=2,3,IF(AND(N53&gt;=10,N53&lt;=24),N53-6,N53-26))),FALSE)="×","9-2-4",""),""))</f>
        <v/>
      </c>
      <c r="CS53" s="291" t="str">
        <f t="shared" si="45"/>
        <v/>
      </c>
      <c r="CT53" s="291" t="str">
        <f t="shared" si="46"/>
        <v/>
      </c>
      <c r="CU53" s="291" t="str">
        <f t="shared" si="47"/>
        <v/>
      </c>
      <c r="CV53" s="291" t="str">
        <f t="shared" si="48"/>
        <v/>
      </c>
      <c r="CW53" s="291" t="str">
        <f t="shared" si="49"/>
        <v/>
      </c>
      <c r="CX53" s="291" t="str">
        <f t="shared" si="50"/>
        <v/>
      </c>
      <c r="CY53" s="291" t="str">
        <f t="shared" si="51"/>
        <v/>
      </c>
      <c r="CZ53" s="291" t="str">
        <f t="shared" si="52"/>
        <v>11-3</v>
      </c>
      <c r="DA53" s="291" t="str">
        <f t="shared" si="53"/>
        <v/>
      </c>
      <c r="DB53" s="291" t="str">
        <f t="shared" si="54"/>
        <v/>
      </c>
      <c r="DC53" s="291" t="str">
        <f t="shared" si="55"/>
        <v/>
      </c>
      <c r="DD53" s="291" t="str">
        <f t="shared" si="56"/>
        <v>12-3</v>
      </c>
      <c r="DE53" s="291" t="str">
        <f t="shared" si="57"/>
        <v/>
      </c>
      <c r="DF53" s="291" t="str">
        <f t="shared" si="58"/>
        <v/>
      </c>
      <c r="DG53" s="291" t="str">
        <f t="shared" si="59"/>
        <v/>
      </c>
      <c r="DH53" s="291" t="str">
        <f t="shared" si="60"/>
        <v>13-3</v>
      </c>
      <c r="DI53" s="291" t="str">
        <f t="shared" si="61"/>
        <v/>
      </c>
      <c r="DJ53" s="291" t="str">
        <f t="shared" si="62"/>
        <v/>
      </c>
      <c r="DK53" s="291" t="str">
        <f t="shared" si="63"/>
        <v>13-8</v>
      </c>
      <c r="DL53" s="291" t="str">
        <f t="shared" si="64"/>
        <v/>
      </c>
      <c r="DM53" s="291" t="str">
        <f t="shared" si="65"/>
        <v/>
      </c>
      <c r="DN53" s="291" t="str">
        <f t="shared" si="66"/>
        <v/>
      </c>
      <c r="DO53" s="291" t="str">
        <f t="shared" si="67"/>
        <v>14-2</v>
      </c>
      <c r="DP53" s="291" t="str">
        <f t="shared" si="68"/>
        <v/>
      </c>
      <c r="DQ53" s="291" t="str">
        <f t="shared" si="69"/>
        <v/>
      </c>
      <c r="DR53" s="291" t="str">
        <f t="shared" si="70"/>
        <v/>
      </c>
      <c r="DS53" s="291" t="str">
        <f t="shared" si="71"/>
        <v/>
      </c>
      <c r="DT53" s="291" t="str">
        <f t="shared" si="72"/>
        <v/>
      </c>
      <c r="DU53" s="291" t="str">
        <f t="shared" si="73"/>
        <v/>
      </c>
      <c r="DV53" s="291" t="str">
        <f t="shared" si="74"/>
        <v/>
      </c>
      <c r="DW53" s="291" t="str">
        <f t="shared" si="75"/>
        <v/>
      </c>
      <c r="DX53" s="291" t="str">
        <f t="shared" si="76"/>
        <v/>
      </c>
      <c r="DY53" s="291" t="str">
        <f t="shared" si="77"/>
        <v/>
      </c>
      <c r="DZ53" s="291" t="str">
        <f t="shared" si="78"/>
        <v/>
      </c>
      <c r="EA53" s="291" t="str">
        <f t="shared" si="79"/>
        <v/>
      </c>
      <c r="EB53" s="291" t="str">
        <f t="shared" si="80"/>
        <v/>
      </c>
      <c r="EC53" s="291" t="str">
        <f t="shared" si="81"/>
        <v/>
      </c>
      <c r="ED53" s="291" t="str">
        <f t="shared" si="82"/>
        <v/>
      </c>
      <c r="EE53" s="291" t="str">
        <f t="shared" si="83"/>
        <v/>
      </c>
      <c r="EF53" s="291" t="str">
        <f t="shared" si="84"/>
        <v/>
      </c>
      <c r="EG53" s="291" t="str">
        <f t="shared" si="85"/>
        <v/>
      </c>
      <c r="EH53" s="291" t="str">
        <f t="shared" si="86"/>
        <v/>
      </c>
      <c r="EI53" s="291" t="str">
        <f t="shared" si="87"/>
        <v/>
      </c>
      <c r="EJ53" s="291" t="str">
        <f t="shared" si="88"/>
        <v/>
      </c>
      <c r="EK53" s="291" t="str">
        <f t="shared" si="89"/>
        <v/>
      </c>
      <c r="EL53" s="291" t="str">
        <f t="shared" si="90"/>
        <v/>
      </c>
      <c r="EM53" s="291" t="str">
        <f t="shared" si="91"/>
        <v/>
      </c>
      <c r="EN53" s="291" t="str">
        <f t="shared" si="92"/>
        <v/>
      </c>
      <c r="EO53" s="291" t="str">
        <f t="shared" si="93"/>
        <v/>
      </c>
      <c r="EP53" s="291" t="str">
        <f t="shared" si="94"/>
        <v/>
      </c>
      <c r="EQ53" s="291" t="str">
        <f t="shared" si="95"/>
        <v/>
      </c>
      <c r="ER53" s="291" t="str">
        <f t="shared" si="96"/>
        <v/>
      </c>
      <c r="ES53" s="291" t="str">
        <f t="shared" si="97"/>
        <v/>
      </c>
      <c r="ET53" s="291" t="str">
        <f t="shared" si="98"/>
        <v/>
      </c>
      <c r="EU53" s="291" t="str">
        <f t="shared" si="99"/>
        <v/>
      </c>
      <c r="EV53" s="291" t="str">
        <f t="shared" si="100"/>
        <v/>
      </c>
      <c r="EW53" s="291" t="str">
        <f t="shared" si="101"/>
        <v/>
      </c>
      <c r="EX53" s="291" t="str">
        <f t="shared" si="102"/>
        <v/>
      </c>
      <c r="EY53" s="291" t="str">
        <f t="shared" si="103"/>
        <v/>
      </c>
      <c r="EZ53" s="291" t="str">
        <f t="shared" si="104"/>
        <v/>
      </c>
      <c r="FA53" s="291" t="str">
        <f t="shared" si="105"/>
        <v/>
      </c>
      <c r="FB53" s="291" t="str">
        <f t="shared" si="106"/>
        <v/>
      </c>
      <c r="FC53" s="291" t="str">
        <f t="shared" si="107"/>
        <v/>
      </c>
      <c r="FD53" s="291" t="str">
        <f t="shared" si="108"/>
        <v/>
      </c>
      <c r="FE53" s="291" t="str">
        <f t="shared" si="109"/>
        <v/>
      </c>
      <c r="FF53" s="291" t="str">
        <f t="shared" si="110"/>
        <v/>
      </c>
      <c r="FG53" s="291" t="str">
        <f t="shared" si="111"/>
        <v/>
      </c>
      <c r="FH53" s="291" t="str">
        <f t="shared" si="112"/>
        <v/>
      </c>
      <c r="FI53" s="291" t="str">
        <f t="shared" si="113"/>
        <v/>
      </c>
      <c r="FJ53" s="291" t="str">
        <f t="shared" ca="1" si="114"/>
        <v/>
      </c>
      <c r="FK53" s="291" t="str">
        <f t="shared" ca="1" si="115"/>
        <v/>
      </c>
      <c r="FL53" s="291" t="str">
        <f t="shared" si="116"/>
        <v/>
      </c>
      <c r="FM53" s="291" t="str">
        <f t="shared" si="117"/>
        <v/>
      </c>
      <c r="FN53" s="291" t="str">
        <f t="shared" si="118"/>
        <v/>
      </c>
      <c r="FO53" s="291" t="str">
        <f t="shared" si="119"/>
        <v/>
      </c>
      <c r="FP53" s="291" t="str">
        <f t="shared" si="120"/>
        <v/>
      </c>
      <c r="FQ53" s="291" t="str">
        <f t="shared" si="121"/>
        <v/>
      </c>
      <c r="FR53" s="291" t="str">
        <f t="shared" si="122"/>
        <v/>
      </c>
      <c r="FS53" s="291" t="str">
        <f t="shared" si="123"/>
        <v/>
      </c>
      <c r="FT53" s="291" t="str">
        <f t="shared" si="124"/>
        <v/>
      </c>
      <c r="FU53" s="291" t="str">
        <f t="shared" si="125"/>
        <v/>
      </c>
      <c r="FV53" s="291" t="str">
        <f t="shared" si="126"/>
        <v/>
      </c>
      <c r="FW53" s="291" t="str">
        <f t="shared" si="127"/>
        <v/>
      </c>
      <c r="FX53" s="291" t="str">
        <f t="shared" si="128"/>
        <v/>
      </c>
      <c r="FY53" s="291" t="str">
        <f t="shared" ca="1" si="129"/>
        <v/>
      </c>
      <c r="FZ53" s="291" t="str">
        <f ca="1">IF(AND(I53="",X53="",AC53=""),"",
IF(COUNTIF(エラー22シート!$G$4:$G$53, OFFSET(J53,IF(I53="",0,-I53+1),0)*100+OFFSET(Y53,IF(I53="",0,-I53+1),0)*10+AC53)&gt;0,"22-4",""))</f>
        <v/>
      </c>
      <c r="GA53" s="291" t="str">
        <f t="shared" ca="1" si="130"/>
        <v/>
      </c>
      <c r="GB53" s="291" t="str">
        <f t="shared" ca="1" si="131"/>
        <v/>
      </c>
      <c r="GC53" s="291" t="str">
        <f t="shared" ca="1" si="132"/>
        <v/>
      </c>
      <c r="GD53" s="291" t="str">
        <f t="shared" ca="1" si="133"/>
        <v/>
      </c>
      <c r="GE53" s="291" t="str">
        <f t="shared" ca="1" si="134"/>
        <v/>
      </c>
      <c r="GF53" s="291" t="str">
        <f t="shared" ca="1" si="135"/>
        <v/>
      </c>
      <c r="GG53" s="291" t="str">
        <f t="shared" ca="1" si="136"/>
        <v/>
      </c>
      <c r="GH53" s="291" t="str">
        <f t="shared" ca="1" si="137"/>
        <v/>
      </c>
      <c r="GI53" s="291" t="str">
        <f t="shared" ca="1" si="138"/>
        <v/>
      </c>
      <c r="GJ53" s="291" t="str">
        <f t="shared" ca="1" si="139"/>
        <v/>
      </c>
      <c r="GK53" s="291" t="str">
        <f t="shared" ca="1" si="140"/>
        <v/>
      </c>
      <c r="GL53" s="291" t="str">
        <f t="shared" si="141"/>
        <v/>
      </c>
      <c r="GM53" s="291" t="str">
        <f t="shared" ca="1" si="142"/>
        <v/>
      </c>
      <c r="GN53" s="291" t="str">
        <f t="shared" ca="1" si="143"/>
        <v/>
      </c>
      <c r="GO53" s="291" t="str">
        <f t="shared" ca="1" si="144"/>
        <v/>
      </c>
      <c r="GP53" s="291" t="str">
        <f t="shared" ca="1" si="145"/>
        <v/>
      </c>
      <c r="GQ53" s="291" t="str">
        <f t="shared" ca="1" si="146"/>
        <v/>
      </c>
      <c r="GR53" s="291" t="str">
        <f t="shared" ca="1" si="147"/>
        <v/>
      </c>
      <c r="GS53" s="291" t="str">
        <f t="shared" ca="1" si="148"/>
        <v/>
      </c>
      <c r="GT53" s="291" t="str">
        <f t="shared" ca="1" si="149"/>
        <v/>
      </c>
      <c r="GU53" s="291" t="str">
        <f t="shared" ca="1" si="150"/>
        <v/>
      </c>
      <c r="GV53" s="291" t="str">
        <f t="shared" ca="1" si="151"/>
        <v/>
      </c>
      <c r="GW53" s="291" t="str">
        <f t="shared" ca="1" si="152"/>
        <v/>
      </c>
      <c r="GX53" s="291" t="str">
        <f t="shared" ca="1" si="153"/>
        <v/>
      </c>
      <c r="GY53" s="291" t="str">
        <f t="shared" ca="1" si="154"/>
        <v/>
      </c>
      <c r="GZ53" s="291" t="str">
        <f t="shared" ca="1" si="155"/>
        <v/>
      </c>
      <c r="HA53" s="291" t="str">
        <f t="shared" si="156"/>
        <v/>
      </c>
      <c r="HB53" s="291" t="str">
        <f t="shared" si="157"/>
        <v/>
      </c>
      <c r="HC53" s="291" t="str">
        <f t="shared" si="158"/>
        <v/>
      </c>
      <c r="HD53" s="291" t="str">
        <f t="shared" si="159"/>
        <v/>
      </c>
      <c r="HE53" s="291" t="str">
        <f t="shared" si="160"/>
        <v/>
      </c>
      <c r="HF53" s="291" t="str">
        <f t="shared" si="161"/>
        <v/>
      </c>
      <c r="HG53" s="291" t="str">
        <f t="shared" si="162"/>
        <v/>
      </c>
      <c r="HH53" s="291" t="str">
        <f t="shared" si="163"/>
        <v/>
      </c>
      <c r="HI53" s="291" t="str">
        <f t="shared" si="164"/>
        <v/>
      </c>
      <c r="HJ53" s="291" t="str">
        <f t="shared" si="165"/>
        <v/>
      </c>
      <c r="HK53" s="291" t="str">
        <f t="shared" si="166"/>
        <v/>
      </c>
      <c r="HL53" s="291" t="str">
        <f t="shared" si="167"/>
        <v/>
      </c>
      <c r="HM53" s="291" t="str">
        <f t="shared" si="168"/>
        <v>41-1</v>
      </c>
      <c r="HN53" s="291" t="str">
        <f t="shared" si="169"/>
        <v>35-1</v>
      </c>
    </row>
    <row r="54" spans="1:222">
      <c r="A54" s="332">
        <v>50</v>
      </c>
      <c r="B54" s="332">
        <f>COUNTIF('中間シート (2)'!M:M,行政集計シート※記入不要です!A54)</f>
        <v>0</v>
      </c>
      <c r="C54" s="188" t="str">
        <f t="shared" si="182"/>
        <v/>
      </c>
      <c r="D54" s="188" t="str">
        <f t="shared" si="181"/>
        <v/>
      </c>
      <c r="E54" s="188"/>
      <c r="F54" s="188" t="str">
        <f t="shared" si="179"/>
        <v/>
      </c>
      <c r="G54" s="189"/>
      <c r="H54" s="186" t="str">
        <f>IFERROR(VLOOKUP($A54,'中間シート (2)'!$M$6:$AR$65,H$1,FALSE),"")</f>
        <v/>
      </c>
      <c r="I54" s="186" t="str">
        <f>IFERROR(VLOOKUP($A54,'中間シート (2)'!$M$6:$AR$65,I$1,FALSE),"")</f>
        <v/>
      </c>
      <c r="J54" s="186" t="str">
        <f>IFERROR(VLOOKUP($A54,'中間シート (2)'!$M$6:$AR$65,J$1,FALSE),"")</f>
        <v/>
      </c>
      <c r="K54" s="186" t="str">
        <f>IFERROR(VLOOKUP($A54,'中間シート (2)'!$M$6:$AR$65,K$1,FALSE),"")</f>
        <v/>
      </c>
      <c r="L54" s="186" t="str">
        <f>IFERROR(VLOOKUP($A54,'中間シート (2)'!$M$6:$AR$65,L$1,FALSE),"")</f>
        <v/>
      </c>
      <c r="M54" s="186" t="str">
        <f>IFERROR(VLOOKUP($A54,'中間シート (2)'!$M$6:$AR$65,M$1,FALSE),"")</f>
        <v/>
      </c>
      <c r="N54" s="186" t="str">
        <f>IFERROR(VLOOKUP($A54,'中間シート (2)'!$M$6:$AR$65,N$1,FALSE),"")</f>
        <v/>
      </c>
      <c r="O54" s="186" t="str">
        <f>IFERROR(VLOOKUP($A54,'中間シート (2)'!$M$6:$AR$65,O$1,FALSE),"")</f>
        <v/>
      </c>
      <c r="P54" s="186" t="str">
        <f>IFERROR(VLOOKUP($A54,'中間シート (2)'!$M$6:$AR$65,P$1,FALSE),"")</f>
        <v/>
      </c>
      <c r="Q54" s="186" t="str">
        <f>IFERROR(VLOOKUP($A54,'中間シート (2)'!$M$6:$AR$65,Q$1,FALSE),"")</f>
        <v/>
      </c>
      <c r="R54" s="186" t="str">
        <f>IFERROR(VLOOKUP($A54,'中間シート (2)'!$M$6:$AR$65,R$1,FALSE),"")</f>
        <v/>
      </c>
      <c r="S54" s="186" t="str">
        <f>IFERROR(VLOOKUP($A54,'中間シート (2)'!$M$6:$AR$65,S$1,FALSE),"")</f>
        <v/>
      </c>
      <c r="T54" s="186" t="str">
        <f>IFERROR(VLOOKUP($A54,'中間シート (2)'!$M$6:$AR$65,T$1,FALSE),"")</f>
        <v/>
      </c>
      <c r="U54" s="186" t="str">
        <f>IFERROR(VLOOKUP($A54,'中間シート (2)'!$M$6:$AR$65,U$1,FALSE),"")</f>
        <v/>
      </c>
      <c r="V54" s="186" t="str">
        <f>IFERROR(VLOOKUP($A54,'中間シート (2)'!$M$6:$AR$65,V$1,FALSE),"")</f>
        <v/>
      </c>
      <c r="W54" s="186"/>
      <c r="X54" s="186" t="str">
        <f>IFERROR(VLOOKUP($A54,'中間シート (2)'!$M$6:$AR$65,X$1,FALSE),"")</f>
        <v/>
      </c>
      <c r="Y54" s="186" t="str">
        <f>IFERROR(VLOOKUP($A54,'中間シート (2)'!$M$6:$AR$65,Y$1,FALSE),"")</f>
        <v/>
      </c>
      <c r="Z54" s="186" t="str">
        <f>IFERROR(VLOOKUP($A54,'中間シート (2)'!$M$6:$AR$65,Z$1,FALSE),"")</f>
        <v/>
      </c>
      <c r="AA54" s="186" t="str">
        <f>IFERROR(VLOOKUP($A54,'中間シート (2)'!$M$6:$AR$65,AA$1,FALSE),"")</f>
        <v/>
      </c>
      <c r="AB54" s="186" t="str">
        <f>IFERROR(VLOOKUP($A54,'中間シート (2)'!$M$6:$AR$65,AB$1,FALSE),"")</f>
        <v/>
      </c>
      <c r="AC54" s="186" t="str">
        <f>IFERROR(VLOOKUP($A54,'中間シート (2)'!$M$6:$AR$65,AC$1,FALSE),"")</f>
        <v/>
      </c>
      <c r="AD54" s="186" t="str">
        <f>IFERROR(VLOOKUP($A54,'中間シート (2)'!$M$6:$AR$65,AD$1,FALSE),"")</f>
        <v/>
      </c>
      <c r="AE54" s="186" t="str">
        <f>IFERROR(VLOOKUP($A54,'中間シート (2)'!$M$6:$AR$65,AE$1,FALSE),"")</f>
        <v/>
      </c>
      <c r="AF54" s="186"/>
      <c r="AG54" s="186"/>
      <c r="AH54" s="186"/>
      <c r="AI54" s="194" t="str">
        <f>IFERROR(VLOOKUP($A54,'中間シート (2)'!$M$6:$BC$67,AI$1,FALSE),"")</f>
        <v/>
      </c>
      <c r="AJ54" s="194" t="str">
        <f>IFERROR(VLOOKUP($A54,'中間シート (2)'!$M$6:$BC$67,AJ$1,FALSE),"")</f>
        <v/>
      </c>
      <c r="AK54" s="194" t="str">
        <f>IFERROR(VLOOKUP($A54,'中間シート (2)'!$M$6:$BC$67,AK$1,FALSE),"")</f>
        <v/>
      </c>
      <c r="AL54" s="194" t="str">
        <f>IFERROR(VLOOKUP($A54,'中間シート (2)'!$M$6:$BC$67,AL$1,FALSE),"")</f>
        <v/>
      </c>
      <c r="AM54" s="194" t="str">
        <f>IFERROR(VLOOKUP($A54,'中間シート (2)'!$M$6:$BC$67,AM$1,FALSE),"")</f>
        <v/>
      </c>
      <c r="AN54" s="194" t="str">
        <f>IFERROR(VLOOKUP($A54,'中間シート (2)'!$M$6:$BC$67,AN$1,FALSE),"")</f>
        <v/>
      </c>
      <c r="AO54" s="194" t="str">
        <f>IFERROR(VLOOKUP($A54,'中間シート (2)'!$M$6:$BC$67,AO$1,FALSE),"")</f>
        <v/>
      </c>
      <c r="AP54" s="194" t="str">
        <f>IFERROR(VLOOKUP($A54,'中間シート (2)'!$M$6:$BC$67,AP$1,FALSE),"")</f>
        <v/>
      </c>
      <c r="AS54" s="187"/>
      <c r="AT54" s="187"/>
      <c r="AU54" s="187"/>
      <c r="AV54" s="290">
        <f t="shared" si="183"/>
        <v>1</v>
      </c>
      <c r="AW54" s="290">
        <f t="shared" si="184"/>
        <v>1</v>
      </c>
      <c r="AX54" s="290">
        <f t="shared" si="185"/>
        <v>1</v>
      </c>
      <c r="AY54" s="290">
        <f t="shared" si="186"/>
        <v>50</v>
      </c>
      <c r="AZ54" s="290">
        <f t="shared" si="187"/>
        <v>50</v>
      </c>
      <c r="BA54" s="290">
        <f t="shared" si="188"/>
        <v>501</v>
      </c>
      <c r="BB54" s="290">
        <f t="shared" si="8"/>
        <v>0</v>
      </c>
      <c r="BC54" s="290">
        <f t="shared" si="9"/>
        <v>0</v>
      </c>
      <c r="BD54" s="290">
        <f t="shared" si="189"/>
        <v>0</v>
      </c>
      <c r="BE54" s="290"/>
      <c r="BF54" s="290">
        <v>50</v>
      </c>
      <c r="BG54" s="290">
        <f t="shared" si="180"/>
        <v>0</v>
      </c>
      <c r="BH54" s="290">
        <f t="shared" si="12"/>
        <v>0</v>
      </c>
      <c r="BI54" s="290"/>
      <c r="BJ54" s="291" t="str">
        <f t="shared" si="13"/>
        <v>2-1</v>
      </c>
      <c r="BK54" s="291" t="str">
        <f t="shared" si="14"/>
        <v/>
      </c>
      <c r="BL54" s="291" t="str">
        <f t="shared" si="15"/>
        <v/>
      </c>
      <c r="BM54" s="291" t="str">
        <f t="shared" si="16"/>
        <v/>
      </c>
      <c r="BN54" s="291" t="str">
        <f t="shared" ca="1" si="17"/>
        <v/>
      </c>
      <c r="BO54" s="291" t="str">
        <f t="shared" ca="1" si="18"/>
        <v/>
      </c>
      <c r="BP54" s="291" t="str">
        <f t="shared" si="19"/>
        <v/>
      </c>
      <c r="BQ54" s="291" t="str">
        <f t="shared" ca="1" si="20"/>
        <v/>
      </c>
      <c r="BR54" s="291" t="str">
        <f t="shared" si="21"/>
        <v/>
      </c>
      <c r="BS54" s="291" t="str">
        <f t="shared" si="22"/>
        <v/>
      </c>
      <c r="BT54" s="291" t="str">
        <f t="shared" si="23"/>
        <v/>
      </c>
      <c r="BU54" s="291" t="str">
        <f t="shared" si="24"/>
        <v/>
      </c>
      <c r="BV54" s="291" t="str">
        <f t="shared" ca="1" si="25"/>
        <v/>
      </c>
      <c r="BW54" s="291" t="str">
        <f t="shared" si="26"/>
        <v/>
      </c>
      <c r="BX54" s="291" t="str">
        <f t="shared" ca="1" si="27"/>
        <v/>
      </c>
      <c r="BY54" s="291" t="str">
        <f t="shared" si="28"/>
        <v/>
      </c>
      <c r="BZ54" s="291" t="str">
        <f t="shared" si="29"/>
        <v/>
      </c>
      <c r="CA54" s="291" t="str">
        <f t="shared" si="30"/>
        <v>5-4</v>
      </c>
      <c r="CB54" s="291" t="str">
        <f t="shared" si="31"/>
        <v/>
      </c>
      <c r="CC54" s="291" t="str">
        <f t="shared" si="32"/>
        <v/>
      </c>
      <c r="CD54" s="291" t="str">
        <f t="shared" si="33"/>
        <v/>
      </c>
      <c r="CE54" s="291" t="str">
        <f t="shared" si="34"/>
        <v/>
      </c>
      <c r="CF54" s="291" t="str">
        <f t="shared" si="35"/>
        <v/>
      </c>
      <c r="CG54" s="291" t="str">
        <f t="shared" si="36"/>
        <v>7-3</v>
      </c>
      <c r="CH54" s="291" t="str">
        <f t="shared" si="37"/>
        <v/>
      </c>
      <c r="CI54" s="291" t="str">
        <f t="shared" si="38"/>
        <v/>
      </c>
      <c r="CJ54" s="291" t="str">
        <f t="shared" si="39"/>
        <v>8-3</v>
      </c>
      <c r="CK54" s="291" t="str">
        <f t="shared" si="40"/>
        <v>8-4</v>
      </c>
      <c r="CL54" s="291" t="str">
        <f t="shared" si="41"/>
        <v/>
      </c>
      <c r="CM54" s="291" t="str">
        <f t="shared" si="42"/>
        <v>9-1-3</v>
      </c>
      <c r="CN54" s="291" t="str">
        <f>IF(AND(I54&gt;=2, I54&lt;=4, N54=""), "",
IF(AND(N54&lt;&gt;"",IFERROR(MATCH(VALUE(N54),'主要用途（大分類）'!$A$5:$A$38,0),0)=0),"9-1-4",""))</f>
        <v/>
      </c>
      <c r="CO54" s="291" t="str">
        <f t="shared" si="43"/>
        <v/>
      </c>
      <c r="CP54" s="291" t="str">
        <f t="shared" si="44"/>
        <v>9-2-2</v>
      </c>
      <c r="CQ54" s="291" t="str">
        <f>IF(AND(I54&gt;=2, I54&lt;=4, O54=""), "",
IF(OR(AND(O54&lt;&gt;"",IFERROR(MATCH(VALUE(O54),建築物の用途区分!$C$5:$C$76,0),0)=0),AND(AI54&lt;&gt;"",IFERROR(MATCH(VALUE(AI54),建築物の用途区分!$C$5:$C$76,0),0)=0),AND(AK54&lt;&gt;"",IFERROR(MATCH(VALUE(AK54),建築物の用途区分!$C$5:$C$76,0),0)=0),AND(AM54&lt;&gt;"",IFERROR(MATCH(VALUE(AM54),建築物の用途区分!$C$5:$C$76,0),0)=0)),"9-2-3",""))</f>
        <v/>
      </c>
      <c r="CR54" s="291" t="str">
        <f>IF(AND(I54&gt;=2, I54&lt;=4, O54=""), "",IF(M54=1,IF(VLOOKUP(VALUE(O54),'用途の分類（用途区分）対応表'!$B$7:$S$78,IF(VALUE(N54)=1,2,IF(VALUE(N54)=2,3,IF(AND(N54&gt;=10,N54&lt;=24),N54-6,N54-26))),FALSE)="×","9-2-4",""),""))</f>
        <v/>
      </c>
      <c r="CS54" s="291" t="str">
        <f t="shared" si="45"/>
        <v/>
      </c>
      <c r="CT54" s="291" t="str">
        <f t="shared" si="46"/>
        <v/>
      </c>
      <c r="CU54" s="291" t="str">
        <f t="shared" si="47"/>
        <v/>
      </c>
      <c r="CV54" s="291" t="str">
        <f t="shared" si="48"/>
        <v/>
      </c>
      <c r="CW54" s="291" t="str">
        <f t="shared" si="49"/>
        <v/>
      </c>
      <c r="CX54" s="291" t="str">
        <f t="shared" si="50"/>
        <v/>
      </c>
      <c r="CY54" s="291" t="str">
        <f t="shared" si="51"/>
        <v/>
      </c>
      <c r="CZ54" s="291" t="str">
        <f t="shared" si="52"/>
        <v>11-3</v>
      </c>
      <c r="DA54" s="291" t="str">
        <f t="shared" si="53"/>
        <v/>
      </c>
      <c r="DB54" s="291" t="str">
        <f t="shared" si="54"/>
        <v/>
      </c>
      <c r="DC54" s="291" t="str">
        <f t="shared" si="55"/>
        <v/>
      </c>
      <c r="DD54" s="291" t="str">
        <f t="shared" si="56"/>
        <v>12-3</v>
      </c>
      <c r="DE54" s="291" t="str">
        <f t="shared" si="57"/>
        <v/>
      </c>
      <c r="DF54" s="291" t="str">
        <f t="shared" si="58"/>
        <v/>
      </c>
      <c r="DG54" s="291" t="str">
        <f t="shared" si="59"/>
        <v/>
      </c>
      <c r="DH54" s="291" t="str">
        <f t="shared" si="60"/>
        <v>13-3</v>
      </c>
      <c r="DI54" s="291" t="str">
        <f t="shared" si="61"/>
        <v/>
      </c>
      <c r="DJ54" s="291" t="str">
        <f t="shared" si="62"/>
        <v/>
      </c>
      <c r="DK54" s="291" t="str">
        <f t="shared" si="63"/>
        <v>13-8</v>
      </c>
      <c r="DL54" s="291" t="str">
        <f t="shared" si="64"/>
        <v/>
      </c>
      <c r="DM54" s="291" t="str">
        <f t="shared" si="65"/>
        <v/>
      </c>
      <c r="DN54" s="291" t="str">
        <f t="shared" si="66"/>
        <v/>
      </c>
      <c r="DO54" s="291" t="str">
        <f t="shared" si="67"/>
        <v>14-2</v>
      </c>
      <c r="DP54" s="291" t="str">
        <f t="shared" si="68"/>
        <v/>
      </c>
      <c r="DQ54" s="291" t="str">
        <f t="shared" si="69"/>
        <v/>
      </c>
      <c r="DR54" s="291" t="str">
        <f t="shared" si="70"/>
        <v/>
      </c>
      <c r="DS54" s="291" t="str">
        <f t="shared" si="71"/>
        <v/>
      </c>
      <c r="DT54" s="291" t="str">
        <f t="shared" si="72"/>
        <v/>
      </c>
      <c r="DU54" s="291" t="str">
        <f t="shared" si="73"/>
        <v/>
      </c>
      <c r="DV54" s="291" t="str">
        <f t="shared" si="74"/>
        <v/>
      </c>
      <c r="DW54" s="291" t="str">
        <f t="shared" si="75"/>
        <v/>
      </c>
      <c r="DX54" s="291" t="str">
        <f t="shared" si="76"/>
        <v/>
      </c>
      <c r="DY54" s="291" t="str">
        <f t="shared" si="77"/>
        <v/>
      </c>
      <c r="DZ54" s="291" t="str">
        <f t="shared" si="78"/>
        <v/>
      </c>
      <c r="EA54" s="291" t="str">
        <f t="shared" si="79"/>
        <v/>
      </c>
      <c r="EB54" s="291" t="str">
        <f t="shared" si="80"/>
        <v/>
      </c>
      <c r="EC54" s="291" t="str">
        <f t="shared" si="81"/>
        <v/>
      </c>
      <c r="ED54" s="291" t="str">
        <f t="shared" si="82"/>
        <v/>
      </c>
      <c r="EE54" s="291" t="str">
        <f t="shared" si="83"/>
        <v/>
      </c>
      <c r="EF54" s="291" t="str">
        <f t="shared" si="84"/>
        <v/>
      </c>
      <c r="EG54" s="291" t="str">
        <f t="shared" si="85"/>
        <v/>
      </c>
      <c r="EH54" s="291" t="str">
        <f t="shared" si="86"/>
        <v/>
      </c>
      <c r="EI54" s="291" t="str">
        <f t="shared" si="87"/>
        <v/>
      </c>
      <c r="EJ54" s="291" t="str">
        <f t="shared" si="88"/>
        <v/>
      </c>
      <c r="EK54" s="291" t="str">
        <f t="shared" si="89"/>
        <v/>
      </c>
      <c r="EL54" s="291" t="str">
        <f t="shared" si="90"/>
        <v/>
      </c>
      <c r="EM54" s="291" t="str">
        <f t="shared" si="91"/>
        <v/>
      </c>
      <c r="EN54" s="291" t="str">
        <f t="shared" si="92"/>
        <v/>
      </c>
      <c r="EO54" s="291" t="str">
        <f t="shared" si="93"/>
        <v/>
      </c>
      <c r="EP54" s="291" t="str">
        <f t="shared" si="94"/>
        <v/>
      </c>
      <c r="EQ54" s="291" t="str">
        <f t="shared" si="95"/>
        <v/>
      </c>
      <c r="ER54" s="291" t="str">
        <f t="shared" si="96"/>
        <v/>
      </c>
      <c r="ES54" s="291" t="str">
        <f t="shared" si="97"/>
        <v/>
      </c>
      <c r="ET54" s="291" t="str">
        <f t="shared" si="98"/>
        <v/>
      </c>
      <c r="EU54" s="291" t="str">
        <f t="shared" si="99"/>
        <v/>
      </c>
      <c r="EV54" s="291" t="str">
        <f t="shared" si="100"/>
        <v/>
      </c>
      <c r="EW54" s="291" t="str">
        <f t="shared" si="101"/>
        <v/>
      </c>
      <c r="EX54" s="291" t="str">
        <f t="shared" si="102"/>
        <v/>
      </c>
      <c r="EY54" s="291" t="str">
        <f t="shared" si="103"/>
        <v/>
      </c>
      <c r="EZ54" s="291" t="str">
        <f t="shared" si="104"/>
        <v/>
      </c>
      <c r="FA54" s="291" t="str">
        <f t="shared" si="105"/>
        <v/>
      </c>
      <c r="FB54" s="291" t="str">
        <f t="shared" si="106"/>
        <v/>
      </c>
      <c r="FC54" s="291" t="str">
        <f t="shared" si="107"/>
        <v/>
      </c>
      <c r="FD54" s="291" t="str">
        <f t="shared" si="108"/>
        <v/>
      </c>
      <c r="FE54" s="291" t="str">
        <f t="shared" si="109"/>
        <v/>
      </c>
      <c r="FF54" s="291" t="str">
        <f t="shared" si="110"/>
        <v/>
      </c>
      <c r="FG54" s="291" t="str">
        <f t="shared" si="111"/>
        <v/>
      </c>
      <c r="FH54" s="291" t="str">
        <f t="shared" si="112"/>
        <v/>
      </c>
      <c r="FI54" s="291" t="str">
        <f t="shared" si="113"/>
        <v/>
      </c>
      <c r="FJ54" s="291" t="str">
        <f t="shared" ca="1" si="114"/>
        <v/>
      </c>
      <c r="FK54" s="291" t="str">
        <f t="shared" ca="1" si="115"/>
        <v/>
      </c>
      <c r="FL54" s="291" t="str">
        <f t="shared" si="116"/>
        <v/>
      </c>
      <c r="FM54" s="291" t="str">
        <f t="shared" si="117"/>
        <v/>
      </c>
      <c r="FN54" s="291" t="str">
        <f t="shared" si="118"/>
        <v/>
      </c>
      <c r="FO54" s="291" t="str">
        <f t="shared" si="119"/>
        <v/>
      </c>
      <c r="FP54" s="291" t="str">
        <f t="shared" si="120"/>
        <v/>
      </c>
      <c r="FQ54" s="291" t="str">
        <f t="shared" si="121"/>
        <v/>
      </c>
      <c r="FR54" s="291" t="str">
        <f t="shared" si="122"/>
        <v/>
      </c>
      <c r="FS54" s="291" t="str">
        <f t="shared" si="123"/>
        <v/>
      </c>
      <c r="FT54" s="291" t="str">
        <f t="shared" si="124"/>
        <v/>
      </c>
      <c r="FU54" s="291" t="str">
        <f t="shared" si="125"/>
        <v/>
      </c>
      <c r="FV54" s="291" t="str">
        <f t="shared" si="126"/>
        <v/>
      </c>
      <c r="FW54" s="291" t="str">
        <f t="shared" si="127"/>
        <v/>
      </c>
      <c r="FX54" s="291" t="str">
        <f t="shared" si="128"/>
        <v/>
      </c>
      <c r="FY54" s="291" t="str">
        <f t="shared" ca="1" si="129"/>
        <v/>
      </c>
      <c r="FZ54" s="291" t="str">
        <f ca="1">IF(AND(I54="",X54="",AC54=""),"",
IF(COUNTIF(エラー22シート!$G$4:$G$53, OFFSET(J54,IF(I54="",0,-I54+1),0)*100+OFFSET(Y54,IF(I54="",0,-I54+1),0)*10+AC54)&gt;0,"22-4",""))</f>
        <v/>
      </c>
      <c r="GA54" s="291" t="str">
        <f t="shared" ca="1" si="130"/>
        <v/>
      </c>
      <c r="GB54" s="291" t="str">
        <f t="shared" ca="1" si="131"/>
        <v/>
      </c>
      <c r="GC54" s="291" t="str">
        <f t="shared" ca="1" si="132"/>
        <v/>
      </c>
      <c r="GD54" s="291" t="str">
        <f t="shared" ca="1" si="133"/>
        <v/>
      </c>
      <c r="GE54" s="291" t="str">
        <f t="shared" ca="1" si="134"/>
        <v/>
      </c>
      <c r="GF54" s="291" t="str">
        <f t="shared" ca="1" si="135"/>
        <v/>
      </c>
      <c r="GG54" s="291" t="str">
        <f t="shared" ca="1" si="136"/>
        <v/>
      </c>
      <c r="GH54" s="291" t="str">
        <f t="shared" ca="1" si="137"/>
        <v/>
      </c>
      <c r="GI54" s="291" t="str">
        <f t="shared" ca="1" si="138"/>
        <v/>
      </c>
      <c r="GJ54" s="291" t="str">
        <f t="shared" ca="1" si="139"/>
        <v/>
      </c>
      <c r="GK54" s="291" t="str">
        <f t="shared" ca="1" si="140"/>
        <v/>
      </c>
      <c r="GL54" s="291" t="str">
        <f t="shared" si="141"/>
        <v/>
      </c>
      <c r="GM54" s="291" t="str">
        <f t="shared" ca="1" si="142"/>
        <v/>
      </c>
      <c r="GN54" s="291" t="str">
        <f t="shared" ca="1" si="143"/>
        <v/>
      </c>
      <c r="GO54" s="291" t="str">
        <f t="shared" ca="1" si="144"/>
        <v/>
      </c>
      <c r="GP54" s="291" t="str">
        <f t="shared" ca="1" si="145"/>
        <v/>
      </c>
      <c r="GQ54" s="291" t="str">
        <f t="shared" ca="1" si="146"/>
        <v/>
      </c>
      <c r="GR54" s="291" t="str">
        <f t="shared" ca="1" si="147"/>
        <v/>
      </c>
      <c r="GS54" s="291" t="str">
        <f t="shared" ca="1" si="148"/>
        <v/>
      </c>
      <c r="GT54" s="291" t="str">
        <f t="shared" ca="1" si="149"/>
        <v/>
      </c>
      <c r="GU54" s="291" t="str">
        <f t="shared" ca="1" si="150"/>
        <v/>
      </c>
      <c r="GV54" s="291" t="str">
        <f t="shared" ca="1" si="151"/>
        <v/>
      </c>
      <c r="GW54" s="291" t="str">
        <f t="shared" ca="1" si="152"/>
        <v/>
      </c>
      <c r="GX54" s="291" t="str">
        <f t="shared" ca="1" si="153"/>
        <v/>
      </c>
      <c r="GY54" s="291" t="str">
        <f t="shared" ca="1" si="154"/>
        <v/>
      </c>
      <c r="GZ54" s="291" t="str">
        <f t="shared" ca="1" si="155"/>
        <v/>
      </c>
      <c r="HA54" s="291" t="str">
        <f t="shared" si="156"/>
        <v/>
      </c>
      <c r="HB54" s="291" t="str">
        <f t="shared" si="157"/>
        <v/>
      </c>
      <c r="HC54" s="291" t="str">
        <f t="shared" si="158"/>
        <v/>
      </c>
      <c r="HD54" s="291" t="str">
        <f t="shared" si="159"/>
        <v/>
      </c>
      <c r="HE54" s="291" t="str">
        <f t="shared" si="160"/>
        <v/>
      </c>
      <c r="HF54" s="291" t="str">
        <f t="shared" si="161"/>
        <v/>
      </c>
      <c r="HG54" s="291" t="str">
        <f t="shared" si="162"/>
        <v/>
      </c>
      <c r="HH54" s="291" t="str">
        <f t="shared" si="163"/>
        <v/>
      </c>
      <c r="HI54" s="291" t="str">
        <f t="shared" si="164"/>
        <v/>
      </c>
      <c r="HJ54" s="291" t="str">
        <f t="shared" si="165"/>
        <v/>
      </c>
      <c r="HK54" s="291" t="str">
        <f t="shared" si="166"/>
        <v/>
      </c>
      <c r="HL54" s="291" t="str">
        <f t="shared" si="167"/>
        <v/>
      </c>
      <c r="HM54" s="291" t="str">
        <f t="shared" si="168"/>
        <v>41-1</v>
      </c>
      <c r="HN54" s="291" t="str">
        <f t="shared" si="169"/>
        <v>35-1</v>
      </c>
    </row>
    <row r="55" spans="1:222">
      <c r="A55" s="332">
        <v>51</v>
      </c>
      <c r="B55" s="332">
        <f>COUNTIF('中間シート (2)'!M:M,行政集計シート※記入不要です!A55)</f>
        <v>0</v>
      </c>
      <c r="C55" s="188" t="str">
        <f t="shared" si="182"/>
        <v/>
      </c>
      <c r="D55" s="188" t="str">
        <f t="shared" si="181"/>
        <v/>
      </c>
      <c r="E55" s="188"/>
      <c r="F55" s="188" t="str">
        <f t="shared" si="179"/>
        <v/>
      </c>
      <c r="G55" s="189"/>
      <c r="H55" s="186" t="str">
        <f>IFERROR(VLOOKUP($A55,'中間シート (2)'!$M$6:$AR$65,H$1,FALSE),"")</f>
        <v/>
      </c>
      <c r="I55" s="186" t="str">
        <f>IFERROR(VLOOKUP($A55,'中間シート (2)'!$M$6:$AR$65,I$1,FALSE),"")</f>
        <v/>
      </c>
      <c r="J55" s="186" t="str">
        <f>IFERROR(VLOOKUP($A55,'中間シート (2)'!$M$6:$AR$65,J$1,FALSE),"")</f>
        <v/>
      </c>
      <c r="K55" s="186" t="str">
        <f>IFERROR(VLOOKUP($A55,'中間シート (2)'!$M$6:$AR$65,K$1,FALSE),"")</f>
        <v/>
      </c>
      <c r="L55" s="186" t="str">
        <f>IFERROR(VLOOKUP($A55,'中間シート (2)'!$M$6:$AR$65,L$1,FALSE),"")</f>
        <v/>
      </c>
      <c r="M55" s="186" t="str">
        <f>IFERROR(VLOOKUP($A55,'中間シート (2)'!$M$6:$AR$65,M$1,FALSE),"")</f>
        <v/>
      </c>
      <c r="N55" s="186" t="str">
        <f>IFERROR(VLOOKUP($A55,'中間シート (2)'!$M$6:$AR$65,N$1,FALSE),"")</f>
        <v/>
      </c>
      <c r="O55" s="186" t="str">
        <f>IFERROR(VLOOKUP($A55,'中間シート (2)'!$M$6:$AR$65,O$1,FALSE),"")</f>
        <v/>
      </c>
      <c r="P55" s="186" t="str">
        <f>IFERROR(VLOOKUP($A55,'中間シート (2)'!$M$6:$AR$65,P$1,FALSE),"")</f>
        <v/>
      </c>
      <c r="Q55" s="186" t="str">
        <f>IFERROR(VLOOKUP($A55,'中間シート (2)'!$M$6:$AR$65,Q$1,FALSE),"")</f>
        <v/>
      </c>
      <c r="R55" s="186" t="str">
        <f>IFERROR(VLOOKUP($A55,'中間シート (2)'!$M$6:$AR$65,R$1,FALSE),"")</f>
        <v/>
      </c>
      <c r="S55" s="186" t="str">
        <f>IFERROR(VLOOKUP($A55,'中間シート (2)'!$M$6:$AR$65,S$1,FALSE),"")</f>
        <v/>
      </c>
      <c r="T55" s="186" t="str">
        <f>IFERROR(VLOOKUP($A55,'中間シート (2)'!$M$6:$AR$65,T$1,FALSE),"")</f>
        <v/>
      </c>
      <c r="U55" s="186" t="str">
        <f>IFERROR(VLOOKUP($A55,'中間シート (2)'!$M$6:$AR$65,U$1,FALSE),"")</f>
        <v/>
      </c>
      <c r="V55" s="186" t="str">
        <f>IFERROR(VLOOKUP($A55,'中間シート (2)'!$M$6:$AR$65,V$1,FALSE),"")</f>
        <v/>
      </c>
      <c r="W55" s="186"/>
      <c r="X55" s="186" t="str">
        <f>IFERROR(VLOOKUP($A55,'中間シート (2)'!$M$6:$AR$65,X$1,FALSE),"")</f>
        <v/>
      </c>
      <c r="Y55" s="186" t="str">
        <f>IFERROR(VLOOKUP($A55,'中間シート (2)'!$M$6:$AR$65,Y$1,FALSE),"")</f>
        <v/>
      </c>
      <c r="Z55" s="186" t="str">
        <f>IFERROR(VLOOKUP($A55,'中間シート (2)'!$M$6:$AR$65,Z$1,FALSE),"")</f>
        <v/>
      </c>
      <c r="AA55" s="186" t="str">
        <f>IFERROR(VLOOKUP($A55,'中間シート (2)'!$M$6:$AR$65,AA$1,FALSE),"")</f>
        <v/>
      </c>
      <c r="AB55" s="186" t="str">
        <f>IFERROR(VLOOKUP($A55,'中間シート (2)'!$M$6:$AR$65,AB$1,FALSE),"")</f>
        <v/>
      </c>
      <c r="AC55" s="186" t="str">
        <f>IFERROR(VLOOKUP($A55,'中間シート (2)'!$M$6:$AR$65,AC$1,FALSE),"")</f>
        <v/>
      </c>
      <c r="AD55" s="186" t="str">
        <f>IFERROR(VLOOKUP($A55,'中間シート (2)'!$M$6:$AR$65,AD$1,FALSE),"")</f>
        <v/>
      </c>
      <c r="AE55" s="186" t="str">
        <f>IFERROR(VLOOKUP($A55,'中間シート (2)'!$M$6:$AR$65,AE$1,FALSE),"")</f>
        <v/>
      </c>
      <c r="AF55" s="186"/>
      <c r="AG55" s="186"/>
      <c r="AH55" s="186"/>
      <c r="AI55" s="194" t="str">
        <f>IFERROR(VLOOKUP($A55,'中間シート (2)'!$M$6:$BC$67,AI$1,FALSE),"")</f>
        <v/>
      </c>
      <c r="AJ55" s="194" t="str">
        <f>IFERROR(VLOOKUP($A55,'中間シート (2)'!$M$6:$BC$67,AJ$1,FALSE),"")</f>
        <v/>
      </c>
      <c r="AK55" s="194" t="str">
        <f>IFERROR(VLOOKUP($A55,'中間シート (2)'!$M$6:$BC$67,AK$1,FALSE),"")</f>
        <v/>
      </c>
      <c r="AL55" s="194" t="str">
        <f>IFERROR(VLOOKUP($A55,'中間シート (2)'!$M$6:$BC$67,AL$1,FALSE),"")</f>
        <v/>
      </c>
      <c r="AM55" s="194" t="str">
        <f>IFERROR(VLOOKUP($A55,'中間シート (2)'!$M$6:$BC$67,AM$1,FALSE),"")</f>
        <v/>
      </c>
      <c r="AN55" s="194" t="str">
        <f>IFERROR(VLOOKUP($A55,'中間シート (2)'!$M$6:$BC$67,AN$1,FALSE),"")</f>
        <v/>
      </c>
      <c r="AO55" s="194" t="str">
        <f>IFERROR(VLOOKUP($A55,'中間シート (2)'!$M$6:$BC$67,AO$1,FALSE),"")</f>
        <v/>
      </c>
      <c r="AP55" s="194" t="str">
        <f>IFERROR(VLOOKUP($A55,'中間シート (2)'!$M$6:$BC$67,AP$1,FALSE),"")</f>
        <v/>
      </c>
      <c r="AS55" s="187"/>
      <c r="AT55" s="187"/>
      <c r="AU55" s="187"/>
      <c r="AV55" s="290">
        <f t="shared" si="183"/>
        <v>1</v>
      </c>
      <c r="AW55" s="290">
        <f t="shared" si="184"/>
        <v>1</v>
      </c>
      <c r="AX55" s="290">
        <f t="shared" si="185"/>
        <v>1</v>
      </c>
      <c r="AY55" s="290">
        <f t="shared" si="186"/>
        <v>51</v>
      </c>
      <c r="AZ55" s="290">
        <f t="shared" si="187"/>
        <v>51</v>
      </c>
      <c r="BA55" s="290">
        <f t="shared" si="188"/>
        <v>511</v>
      </c>
      <c r="BB55" s="290">
        <f t="shared" si="8"/>
        <v>0</v>
      </c>
      <c r="BC55" s="290">
        <f t="shared" si="9"/>
        <v>0</v>
      </c>
      <c r="BD55" s="290">
        <f t="shared" si="189"/>
        <v>0</v>
      </c>
      <c r="BE55" s="290"/>
      <c r="BF55" s="290">
        <v>51</v>
      </c>
      <c r="BG55" s="290">
        <f t="shared" si="180"/>
        <v>0</v>
      </c>
      <c r="BH55" s="290">
        <f t="shared" si="12"/>
        <v>0</v>
      </c>
      <c r="BI55" s="290"/>
      <c r="BJ55" s="291" t="str">
        <f t="shared" si="13"/>
        <v>2-1</v>
      </c>
      <c r="BK55" s="291" t="str">
        <f t="shared" si="14"/>
        <v/>
      </c>
      <c r="BL55" s="291" t="str">
        <f t="shared" si="15"/>
        <v/>
      </c>
      <c r="BM55" s="291" t="str">
        <f t="shared" si="16"/>
        <v/>
      </c>
      <c r="BN55" s="291" t="str">
        <f t="shared" ca="1" si="17"/>
        <v/>
      </c>
      <c r="BO55" s="291" t="str">
        <f t="shared" ca="1" si="18"/>
        <v/>
      </c>
      <c r="BP55" s="291" t="str">
        <f t="shared" si="19"/>
        <v/>
      </c>
      <c r="BQ55" s="291" t="str">
        <f t="shared" ca="1" si="20"/>
        <v/>
      </c>
      <c r="BR55" s="291" t="str">
        <f t="shared" si="21"/>
        <v/>
      </c>
      <c r="BS55" s="291" t="str">
        <f t="shared" si="22"/>
        <v/>
      </c>
      <c r="BT55" s="291" t="str">
        <f t="shared" si="23"/>
        <v/>
      </c>
      <c r="BU55" s="291" t="str">
        <f t="shared" si="24"/>
        <v/>
      </c>
      <c r="BV55" s="291" t="str">
        <f t="shared" ca="1" si="25"/>
        <v/>
      </c>
      <c r="BW55" s="291" t="str">
        <f t="shared" si="26"/>
        <v/>
      </c>
      <c r="BX55" s="291" t="str">
        <f t="shared" ca="1" si="27"/>
        <v/>
      </c>
      <c r="BY55" s="291" t="str">
        <f t="shared" si="28"/>
        <v/>
      </c>
      <c r="BZ55" s="291" t="str">
        <f t="shared" si="29"/>
        <v/>
      </c>
      <c r="CA55" s="291" t="str">
        <f t="shared" si="30"/>
        <v>5-4</v>
      </c>
      <c r="CB55" s="291" t="str">
        <f t="shared" si="31"/>
        <v/>
      </c>
      <c r="CC55" s="291" t="str">
        <f t="shared" si="32"/>
        <v/>
      </c>
      <c r="CD55" s="291" t="str">
        <f t="shared" si="33"/>
        <v/>
      </c>
      <c r="CE55" s="291" t="str">
        <f t="shared" si="34"/>
        <v/>
      </c>
      <c r="CF55" s="291" t="str">
        <f t="shared" si="35"/>
        <v/>
      </c>
      <c r="CG55" s="291" t="str">
        <f t="shared" si="36"/>
        <v>7-3</v>
      </c>
      <c r="CH55" s="291" t="str">
        <f t="shared" si="37"/>
        <v/>
      </c>
      <c r="CI55" s="291" t="str">
        <f t="shared" si="38"/>
        <v/>
      </c>
      <c r="CJ55" s="291" t="str">
        <f t="shared" si="39"/>
        <v>8-3</v>
      </c>
      <c r="CK55" s="291" t="str">
        <f t="shared" si="40"/>
        <v>8-4</v>
      </c>
      <c r="CL55" s="291" t="str">
        <f t="shared" si="41"/>
        <v/>
      </c>
      <c r="CM55" s="291" t="str">
        <f t="shared" si="42"/>
        <v>9-1-3</v>
      </c>
      <c r="CN55" s="291" t="str">
        <f>IF(AND(I55&gt;=2, I55&lt;=4, N55=""), "",
IF(AND(N55&lt;&gt;"",IFERROR(MATCH(VALUE(N55),'主要用途（大分類）'!$A$5:$A$38,0),0)=0),"9-1-4",""))</f>
        <v/>
      </c>
      <c r="CO55" s="291" t="str">
        <f t="shared" si="43"/>
        <v/>
      </c>
      <c r="CP55" s="291" t="str">
        <f t="shared" si="44"/>
        <v>9-2-2</v>
      </c>
      <c r="CQ55" s="291" t="str">
        <f>IF(AND(I55&gt;=2, I55&lt;=4, O55=""), "",
IF(OR(AND(O55&lt;&gt;"",IFERROR(MATCH(VALUE(O55),建築物の用途区分!$C$5:$C$76,0),0)=0),AND(AI55&lt;&gt;"",IFERROR(MATCH(VALUE(AI55),建築物の用途区分!$C$5:$C$76,0),0)=0),AND(AK55&lt;&gt;"",IFERROR(MATCH(VALUE(AK55),建築物の用途区分!$C$5:$C$76,0),0)=0),AND(AM55&lt;&gt;"",IFERROR(MATCH(VALUE(AM55),建築物の用途区分!$C$5:$C$76,0),0)=0)),"9-2-3",""))</f>
        <v/>
      </c>
      <c r="CR55" s="291" t="str">
        <f>IF(AND(I55&gt;=2, I55&lt;=4, O55=""), "",IF(M55=1,IF(VLOOKUP(VALUE(O55),'用途の分類（用途区分）対応表'!$B$7:$S$78,IF(VALUE(N55)=1,2,IF(VALUE(N55)=2,3,IF(AND(N55&gt;=10,N55&lt;=24),N55-6,N55-26))),FALSE)="×","9-2-4",""),""))</f>
        <v/>
      </c>
      <c r="CS55" s="291" t="str">
        <f t="shared" si="45"/>
        <v/>
      </c>
      <c r="CT55" s="291" t="str">
        <f t="shared" si="46"/>
        <v/>
      </c>
      <c r="CU55" s="291" t="str">
        <f t="shared" si="47"/>
        <v/>
      </c>
      <c r="CV55" s="291" t="str">
        <f t="shared" si="48"/>
        <v/>
      </c>
      <c r="CW55" s="291" t="str">
        <f t="shared" si="49"/>
        <v/>
      </c>
      <c r="CX55" s="291" t="str">
        <f t="shared" si="50"/>
        <v/>
      </c>
      <c r="CY55" s="291" t="str">
        <f t="shared" si="51"/>
        <v/>
      </c>
      <c r="CZ55" s="291" t="str">
        <f t="shared" si="52"/>
        <v>11-3</v>
      </c>
      <c r="DA55" s="291" t="str">
        <f t="shared" si="53"/>
        <v/>
      </c>
      <c r="DB55" s="291" t="str">
        <f t="shared" si="54"/>
        <v/>
      </c>
      <c r="DC55" s="291" t="str">
        <f t="shared" si="55"/>
        <v/>
      </c>
      <c r="DD55" s="291" t="str">
        <f t="shared" si="56"/>
        <v>12-3</v>
      </c>
      <c r="DE55" s="291" t="str">
        <f t="shared" si="57"/>
        <v/>
      </c>
      <c r="DF55" s="291" t="str">
        <f t="shared" si="58"/>
        <v/>
      </c>
      <c r="DG55" s="291" t="str">
        <f t="shared" si="59"/>
        <v/>
      </c>
      <c r="DH55" s="291" t="str">
        <f t="shared" si="60"/>
        <v>13-3</v>
      </c>
      <c r="DI55" s="291" t="str">
        <f t="shared" si="61"/>
        <v/>
      </c>
      <c r="DJ55" s="291" t="str">
        <f t="shared" si="62"/>
        <v/>
      </c>
      <c r="DK55" s="291" t="str">
        <f t="shared" si="63"/>
        <v>13-8</v>
      </c>
      <c r="DL55" s="291" t="str">
        <f t="shared" si="64"/>
        <v/>
      </c>
      <c r="DM55" s="291" t="str">
        <f t="shared" si="65"/>
        <v/>
      </c>
      <c r="DN55" s="291" t="str">
        <f t="shared" si="66"/>
        <v/>
      </c>
      <c r="DO55" s="291" t="str">
        <f t="shared" si="67"/>
        <v>14-2</v>
      </c>
      <c r="DP55" s="291" t="str">
        <f t="shared" si="68"/>
        <v/>
      </c>
      <c r="DQ55" s="291" t="str">
        <f t="shared" si="69"/>
        <v/>
      </c>
      <c r="DR55" s="291" t="str">
        <f t="shared" si="70"/>
        <v/>
      </c>
      <c r="DS55" s="291" t="str">
        <f t="shared" si="71"/>
        <v/>
      </c>
      <c r="DT55" s="291" t="str">
        <f t="shared" si="72"/>
        <v/>
      </c>
      <c r="DU55" s="291" t="str">
        <f t="shared" si="73"/>
        <v/>
      </c>
      <c r="DV55" s="291" t="str">
        <f t="shared" si="74"/>
        <v/>
      </c>
      <c r="DW55" s="291" t="str">
        <f t="shared" si="75"/>
        <v/>
      </c>
      <c r="DX55" s="291" t="str">
        <f t="shared" si="76"/>
        <v/>
      </c>
      <c r="DY55" s="291" t="str">
        <f t="shared" si="77"/>
        <v/>
      </c>
      <c r="DZ55" s="291" t="str">
        <f t="shared" si="78"/>
        <v/>
      </c>
      <c r="EA55" s="291" t="str">
        <f t="shared" si="79"/>
        <v/>
      </c>
      <c r="EB55" s="291" t="str">
        <f t="shared" si="80"/>
        <v/>
      </c>
      <c r="EC55" s="291" t="str">
        <f t="shared" si="81"/>
        <v/>
      </c>
      <c r="ED55" s="291" t="str">
        <f t="shared" si="82"/>
        <v/>
      </c>
      <c r="EE55" s="291" t="str">
        <f t="shared" si="83"/>
        <v/>
      </c>
      <c r="EF55" s="291" t="str">
        <f t="shared" si="84"/>
        <v/>
      </c>
      <c r="EG55" s="291" t="str">
        <f t="shared" si="85"/>
        <v/>
      </c>
      <c r="EH55" s="291" t="str">
        <f t="shared" si="86"/>
        <v/>
      </c>
      <c r="EI55" s="291" t="str">
        <f t="shared" si="87"/>
        <v/>
      </c>
      <c r="EJ55" s="291" t="str">
        <f t="shared" si="88"/>
        <v/>
      </c>
      <c r="EK55" s="291" t="str">
        <f t="shared" si="89"/>
        <v/>
      </c>
      <c r="EL55" s="291" t="str">
        <f t="shared" si="90"/>
        <v/>
      </c>
      <c r="EM55" s="291" t="str">
        <f t="shared" si="91"/>
        <v/>
      </c>
      <c r="EN55" s="291" t="str">
        <f t="shared" si="92"/>
        <v/>
      </c>
      <c r="EO55" s="291" t="str">
        <f t="shared" si="93"/>
        <v/>
      </c>
      <c r="EP55" s="291" t="str">
        <f t="shared" si="94"/>
        <v/>
      </c>
      <c r="EQ55" s="291" t="str">
        <f t="shared" si="95"/>
        <v/>
      </c>
      <c r="ER55" s="291" t="str">
        <f t="shared" si="96"/>
        <v/>
      </c>
      <c r="ES55" s="291" t="str">
        <f t="shared" si="97"/>
        <v/>
      </c>
      <c r="ET55" s="291" t="str">
        <f t="shared" si="98"/>
        <v/>
      </c>
      <c r="EU55" s="291" t="str">
        <f t="shared" si="99"/>
        <v/>
      </c>
      <c r="EV55" s="291" t="str">
        <f t="shared" si="100"/>
        <v/>
      </c>
      <c r="EW55" s="291" t="str">
        <f t="shared" si="101"/>
        <v/>
      </c>
      <c r="EX55" s="291" t="str">
        <f t="shared" si="102"/>
        <v/>
      </c>
      <c r="EY55" s="291" t="str">
        <f t="shared" si="103"/>
        <v/>
      </c>
      <c r="EZ55" s="291" t="str">
        <f t="shared" si="104"/>
        <v/>
      </c>
      <c r="FA55" s="291" t="str">
        <f t="shared" si="105"/>
        <v/>
      </c>
      <c r="FB55" s="291" t="str">
        <f t="shared" si="106"/>
        <v/>
      </c>
      <c r="FC55" s="291" t="str">
        <f t="shared" si="107"/>
        <v/>
      </c>
      <c r="FD55" s="291" t="str">
        <f t="shared" si="108"/>
        <v/>
      </c>
      <c r="FE55" s="291" t="str">
        <f t="shared" si="109"/>
        <v/>
      </c>
      <c r="FF55" s="291" t="str">
        <f t="shared" si="110"/>
        <v/>
      </c>
      <c r="FG55" s="291" t="str">
        <f t="shared" si="111"/>
        <v/>
      </c>
      <c r="FH55" s="291" t="str">
        <f t="shared" si="112"/>
        <v/>
      </c>
      <c r="FI55" s="291" t="str">
        <f t="shared" si="113"/>
        <v/>
      </c>
      <c r="FJ55" s="291" t="str">
        <f t="shared" ca="1" si="114"/>
        <v/>
      </c>
      <c r="FK55" s="291" t="str">
        <f t="shared" ca="1" si="115"/>
        <v/>
      </c>
      <c r="FL55" s="291" t="str">
        <f t="shared" si="116"/>
        <v/>
      </c>
      <c r="FM55" s="291" t="str">
        <f t="shared" si="117"/>
        <v/>
      </c>
      <c r="FN55" s="291" t="str">
        <f t="shared" si="118"/>
        <v/>
      </c>
      <c r="FO55" s="291" t="str">
        <f t="shared" si="119"/>
        <v/>
      </c>
      <c r="FP55" s="291" t="str">
        <f t="shared" si="120"/>
        <v/>
      </c>
      <c r="FQ55" s="291" t="str">
        <f t="shared" si="121"/>
        <v/>
      </c>
      <c r="FR55" s="291" t="str">
        <f t="shared" si="122"/>
        <v/>
      </c>
      <c r="FS55" s="291" t="str">
        <f t="shared" si="123"/>
        <v/>
      </c>
      <c r="FT55" s="291" t="str">
        <f t="shared" si="124"/>
        <v/>
      </c>
      <c r="FU55" s="291" t="str">
        <f t="shared" si="125"/>
        <v/>
      </c>
      <c r="FV55" s="291" t="str">
        <f t="shared" si="126"/>
        <v/>
      </c>
      <c r="FW55" s="291" t="str">
        <f t="shared" si="127"/>
        <v/>
      </c>
      <c r="FX55" s="291" t="str">
        <f t="shared" si="128"/>
        <v/>
      </c>
      <c r="FY55" s="291" t="str">
        <f t="shared" ca="1" si="129"/>
        <v/>
      </c>
      <c r="FZ55" s="291" t="str">
        <f ca="1">IF(AND(I55="",X55="",AC55=""),"",
IF(COUNTIF(エラー22シート!$G$4:$G$53, OFFSET(J55,IF(I55="",0,-I55+1),0)*100+OFFSET(Y55,IF(I55="",0,-I55+1),0)*10+AC55)&gt;0,"22-4",""))</f>
        <v/>
      </c>
      <c r="GA55" s="291" t="str">
        <f t="shared" ca="1" si="130"/>
        <v/>
      </c>
      <c r="GB55" s="291" t="str">
        <f t="shared" ca="1" si="131"/>
        <v/>
      </c>
      <c r="GC55" s="291" t="str">
        <f t="shared" ca="1" si="132"/>
        <v/>
      </c>
      <c r="GD55" s="291" t="str">
        <f t="shared" ca="1" si="133"/>
        <v/>
      </c>
      <c r="GE55" s="291" t="str">
        <f t="shared" ca="1" si="134"/>
        <v/>
      </c>
      <c r="GF55" s="291" t="str">
        <f t="shared" ca="1" si="135"/>
        <v/>
      </c>
      <c r="GG55" s="291" t="str">
        <f t="shared" ca="1" si="136"/>
        <v/>
      </c>
      <c r="GH55" s="291" t="str">
        <f t="shared" ca="1" si="137"/>
        <v/>
      </c>
      <c r="GI55" s="291" t="str">
        <f t="shared" ca="1" si="138"/>
        <v/>
      </c>
      <c r="GJ55" s="291" t="str">
        <f t="shared" ca="1" si="139"/>
        <v/>
      </c>
      <c r="GK55" s="291" t="str">
        <f t="shared" ca="1" si="140"/>
        <v/>
      </c>
      <c r="GL55" s="291" t="str">
        <f t="shared" si="141"/>
        <v/>
      </c>
      <c r="GM55" s="291" t="str">
        <f t="shared" ca="1" si="142"/>
        <v/>
      </c>
      <c r="GN55" s="291" t="str">
        <f t="shared" ca="1" si="143"/>
        <v/>
      </c>
      <c r="GO55" s="291" t="str">
        <f t="shared" ca="1" si="144"/>
        <v/>
      </c>
      <c r="GP55" s="291" t="str">
        <f t="shared" ca="1" si="145"/>
        <v/>
      </c>
      <c r="GQ55" s="291" t="str">
        <f t="shared" ca="1" si="146"/>
        <v/>
      </c>
      <c r="GR55" s="291" t="str">
        <f t="shared" ca="1" si="147"/>
        <v/>
      </c>
      <c r="GS55" s="291" t="str">
        <f t="shared" ca="1" si="148"/>
        <v/>
      </c>
      <c r="GT55" s="291" t="str">
        <f t="shared" ca="1" si="149"/>
        <v/>
      </c>
      <c r="GU55" s="291" t="str">
        <f t="shared" ca="1" si="150"/>
        <v/>
      </c>
      <c r="GV55" s="291" t="str">
        <f t="shared" ca="1" si="151"/>
        <v/>
      </c>
      <c r="GW55" s="291" t="str">
        <f t="shared" ca="1" si="152"/>
        <v/>
      </c>
      <c r="GX55" s="291" t="str">
        <f t="shared" ca="1" si="153"/>
        <v/>
      </c>
      <c r="GY55" s="291" t="str">
        <f t="shared" ca="1" si="154"/>
        <v/>
      </c>
      <c r="GZ55" s="291" t="str">
        <f t="shared" ca="1" si="155"/>
        <v/>
      </c>
      <c r="HA55" s="291" t="str">
        <f t="shared" si="156"/>
        <v/>
      </c>
      <c r="HB55" s="291" t="str">
        <f t="shared" si="157"/>
        <v/>
      </c>
      <c r="HC55" s="291" t="str">
        <f t="shared" si="158"/>
        <v/>
      </c>
      <c r="HD55" s="291" t="str">
        <f t="shared" si="159"/>
        <v/>
      </c>
      <c r="HE55" s="291" t="str">
        <f t="shared" si="160"/>
        <v/>
      </c>
      <c r="HF55" s="291" t="str">
        <f t="shared" si="161"/>
        <v/>
      </c>
      <c r="HG55" s="291" t="str">
        <f t="shared" si="162"/>
        <v/>
      </c>
      <c r="HH55" s="291" t="str">
        <f t="shared" si="163"/>
        <v/>
      </c>
      <c r="HI55" s="291" t="str">
        <f t="shared" si="164"/>
        <v/>
      </c>
      <c r="HJ55" s="291" t="str">
        <f t="shared" si="165"/>
        <v/>
      </c>
      <c r="HK55" s="291" t="str">
        <f t="shared" si="166"/>
        <v/>
      </c>
      <c r="HL55" s="291" t="str">
        <f t="shared" si="167"/>
        <v/>
      </c>
      <c r="HM55" s="291" t="str">
        <f t="shared" si="168"/>
        <v>41-1</v>
      </c>
      <c r="HN55" s="291" t="str">
        <f t="shared" si="169"/>
        <v>35-1</v>
      </c>
    </row>
    <row r="56" spans="1:222">
      <c r="A56" s="332">
        <v>52</v>
      </c>
      <c r="B56" s="332">
        <f>COUNTIF('中間シート (2)'!M:M,行政集計シート※記入不要です!A56)</f>
        <v>0</v>
      </c>
      <c r="C56" s="188" t="str">
        <f t="shared" si="182"/>
        <v/>
      </c>
      <c r="D56" s="188" t="str">
        <f t="shared" si="181"/>
        <v/>
      </c>
      <c r="E56" s="188"/>
      <c r="F56" s="188" t="str">
        <f t="shared" si="179"/>
        <v/>
      </c>
      <c r="G56" s="189"/>
      <c r="H56" s="186" t="str">
        <f>IFERROR(VLOOKUP($A56,'中間シート (2)'!$M$6:$AR$65,H$1,FALSE),"")</f>
        <v/>
      </c>
      <c r="I56" s="186" t="str">
        <f>IFERROR(VLOOKUP($A56,'中間シート (2)'!$M$6:$AR$65,I$1,FALSE),"")</f>
        <v/>
      </c>
      <c r="J56" s="186" t="str">
        <f>IFERROR(VLOOKUP($A56,'中間シート (2)'!$M$6:$AR$65,J$1,FALSE),"")</f>
        <v/>
      </c>
      <c r="K56" s="186" t="str">
        <f>IFERROR(VLOOKUP($A56,'中間シート (2)'!$M$6:$AR$65,K$1,FALSE),"")</f>
        <v/>
      </c>
      <c r="L56" s="186" t="str">
        <f>IFERROR(VLOOKUP($A56,'中間シート (2)'!$M$6:$AR$65,L$1,FALSE),"")</f>
        <v/>
      </c>
      <c r="M56" s="186" t="str">
        <f>IFERROR(VLOOKUP($A56,'中間シート (2)'!$M$6:$AR$65,M$1,FALSE),"")</f>
        <v/>
      </c>
      <c r="N56" s="186" t="str">
        <f>IFERROR(VLOOKUP($A56,'中間シート (2)'!$M$6:$AR$65,N$1,FALSE),"")</f>
        <v/>
      </c>
      <c r="O56" s="186" t="str">
        <f>IFERROR(VLOOKUP($A56,'中間シート (2)'!$M$6:$AR$65,O$1,FALSE),"")</f>
        <v/>
      </c>
      <c r="P56" s="186" t="str">
        <f>IFERROR(VLOOKUP($A56,'中間シート (2)'!$M$6:$AR$65,P$1,FALSE),"")</f>
        <v/>
      </c>
      <c r="Q56" s="186" t="str">
        <f>IFERROR(VLOOKUP($A56,'中間シート (2)'!$M$6:$AR$65,Q$1,FALSE),"")</f>
        <v/>
      </c>
      <c r="R56" s="186" t="str">
        <f>IFERROR(VLOOKUP($A56,'中間シート (2)'!$M$6:$AR$65,R$1,FALSE),"")</f>
        <v/>
      </c>
      <c r="S56" s="186" t="str">
        <f>IFERROR(VLOOKUP($A56,'中間シート (2)'!$M$6:$AR$65,S$1,FALSE),"")</f>
        <v/>
      </c>
      <c r="T56" s="186" t="str">
        <f>IFERROR(VLOOKUP($A56,'中間シート (2)'!$M$6:$AR$65,T$1,FALSE),"")</f>
        <v/>
      </c>
      <c r="U56" s="186" t="str">
        <f>IFERROR(VLOOKUP($A56,'中間シート (2)'!$M$6:$AR$65,U$1,FALSE),"")</f>
        <v/>
      </c>
      <c r="V56" s="186" t="str">
        <f>IFERROR(VLOOKUP($A56,'中間シート (2)'!$M$6:$AR$65,V$1,FALSE),"")</f>
        <v/>
      </c>
      <c r="W56" s="186"/>
      <c r="X56" s="186" t="str">
        <f>IFERROR(VLOOKUP($A56,'中間シート (2)'!$M$6:$AR$65,X$1,FALSE),"")</f>
        <v/>
      </c>
      <c r="Y56" s="186" t="str">
        <f>IFERROR(VLOOKUP($A56,'中間シート (2)'!$M$6:$AR$65,Y$1,FALSE),"")</f>
        <v/>
      </c>
      <c r="Z56" s="186" t="str">
        <f>IFERROR(VLOOKUP($A56,'中間シート (2)'!$M$6:$AR$65,Z$1,FALSE),"")</f>
        <v/>
      </c>
      <c r="AA56" s="186" t="str">
        <f>IFERROR(VLOOKUP($A56,'中間シート (2)'!$M$6:$AR$65,AA$1,FALSE),"")</f>
        <v/>
      </c>
      <c r="AB56" s="186" t="str">
        <f>IFERROR(VLOOKUP($A56,'中間シート (2)'!$M$6:$AR$65,AB$1,FALSE),"")</f>
        <v/>
      </c>
      <c r="AC56" s="186" t="str">
        <f>IFERROR(VLOOKUP($A56,'中間シート (2)'!$M$6:$AR$65,AC$1,FALSE),"")</f>
        <v/>
      </c>
      <c r="AD56" s="186" t="str">
        <f>IFERROR(VLOOKUP($A56,'中間シート (2)'!$M$6:$AR$65,AD$1,FALSE),"")</f>
        <v/>
      </c>
      <c r="AE56" s="186" t="str">
        <f>IFERROR(VLOOKUP($A56,'中間シート (2)'!$M$6:$AR$65,AE$1,FALSE),"")</f>
        <v/>
      </c>
      <c r="AF56" s="186"/>
      <c r="AG56" s="186"/>
      <c r="AH56" s="186"/>
      <c r="AI56" s="194" t="str">
        <f>IFERROR(VLOOKUP($A56,'中間シート (2)'!$M$6:$BC$67,AI$1,FALSE),"")</f>
        <v/>
      </c>
      <c r="AJ56" s="194" t="str">
        <f>IFERROR(VLOOKUP($A56,'中間シート (2)'!$M$6:$BC$67,AJ$1,FALSE),"")</f>
        <v/>
      </c>
      <c r="AK56" s="194" t="str">
        <f>IFERROR(VLOOKUP($A56,'中間シート (2)'!$M$6:$BC$67,AK$1,FALSE),"")</f>
        <v/>
      </c>
      <c r="AL56" s="194" t="str">
        <f>IFERROR(VLOOKUP($A56,'中間シート (2)'!$M$6:$BC$67,AL$1,FALSE),"")</f>
        <v/>
      </c>
      <c r="AM56" s="194" t="str">
        <f>IFERROR(VLOOKUP($A56,'中間シート (2)'!$M$6:$BC$67,AM$1,FALSE),"")</f>
        <v/>
      </c>
      <c r="AN56" s="194" t="str">
        <f>IFERROR(VLOOKUP($A56,'中間シート (2)'!$M$6:$BC$67,AN$1,FALSE),"")</f>
        <v/>
      </c>
      <c r="AO56" s="194" t="str">
        <f>IFERROR(VLOOKUP($A56,'中間シート (2)'!$M$6:$BC$67,AO$1,FALSE),"")</f>
        <v/>
      </c>
      <c r="AP56" s="194" t="str">
        <f>IFERROR(VLOOKUP($A56,'中間シート (2)'!$M$6:$BC$67,AP$1,FALSE),"")</f>
        <v/>
      </c>
      <c r="AS56" s="187"/>
      <c r="AT56" s="187"/>
      <c r="AU56" s="187"/>
      <c r="AV56" s="290">
        <f t="shared" si="183"/>
        <v>1</v>
      </c>
      <c r="AW56" s="290">
        <f t="shared" si="184"/>
        <v>1</v>
      </c>
      <c r="AX56" s="290">
        <f t="shared" si="185"/>
        <v>1</v>
      </c>
      <c r="AY56" s="290">
        <f t="shared" si="186"/>
        <v>52</v>
      </c>
      <c r="AZ56" s="290">
        <f t="shared" si="187"/>
        <v>52</v>
      </c>
      <c r="BA56" s="290">
        <f t="shared" si="188"/>
        <v>521</v>
      </c>
      <c r="BB56" s="290">
        <f t="shared" si="8"/>
        <v>0</v>
      </c>
      <c r="BC56" s="290">
        <f t="shared" si="9"/>
        <v>0</v>
      </c>
      <c r="BD56" s="290">
        <f t="shared" si="189"/>
        <v>0</v>
      </c>
      <c r="BE56" s="290"/>
      <c r="BF56" s="290">
        <v>52</v>
      </c>
      <c r="BG56" s="290">
        <f t="shared" si="180"/>
        <v>0</v>
      </c>
      <c r="BH56" s="290">
        <f t="shared" si="12"/>
        <v>0</v>
      </c>
      <c r="BI56" s="290"/>
      <c r="BJ56" s="291" t="str">
        <f t="shared" si="13"/>
        <v>2-1</v>
      </c>
      <c r="BK56" s="291" t="str">
        <f t="shared" si="14"/>
        <v/>
      </c>
      <c r="BL56" s="291" t="str">
        <f t="shared" si="15"/>
        <v/>
      </c>
      <c r="BM56" s="291" t="str">
        <f t="shared" si="16"/>
        <v/>
      </c>
      <c r="BN56" s="291" t="str">
        <f t="shared" ca="1" si="17"/>
        <v/>
      </c>
      <c r="BO56" s="291" t="str">
        <f t="shared" ca="1" si="18"/>
        <v/>
      </c>
      <c r="BP56" s="291" t="str">
        <f t="shared" si="19"/>
        <v/>
      </c>
      <c r="BQ56" s="291" t="str">
        <f t="shared" ca="1" si="20"/>
        <v/>
      </c>
      <c r="BR56" s="291" t="str">
        <f t="shared" si="21"/>
        <v/>
      </c>
      <c r="BS56" s="291" t="str">
        <f t="shared" si="22"/>
        <v/>
      </c>
      <c r="BT56" s="291" t="str">
        <f t="shared" si="23"/>
        <v/>
      </c>
      <c r="BU56" s="291" t="str">
        <f t="shared" si="24"/>
        <v/>
      </c>
      <c r="BV56" s="291" t="str">
        <f t="shared" ca="1" si="25"/>
        <v/>
      </c>
      <c r="BW56" s="291" t="str">
        <f t="shared" si="26"/>
        <v/>
      </c>
      <c r="BX56" s="291" t="str">
        <f t="shared" ca="1" si="27"/>
        <v/>
      </c>
      <c r="BY56" s="291" t="str">
        <f t="shared" si="28"/>
        <v/>
      </c>
      <c r="BZ56" s="291" t="str">
        <f t="shared" si="29"/>
        <v/>
      </c>
      <c r="CA56" s="291" t="str">
        <f t="shared" si="30"/>
        <v>5-4</v>
      </c>
      <c r="CB56" s="291" t="str">
        <f t="shared" si="31"/>
        <v/>
      </c>
      <c r="CC56" s="291" t="str">
        <f t="shared" si="32"/>
        <v/>
      </c>
      <c r="CD56" s="291" t="str">
        <f t="shared" si="33"/>
        <v/>
      </c>
      <c r="CE56" s="291" t="str">
        <f t="shared" si="34"/>
        <v/>
      </c>
      <c r="CF56" s="291" t="str">
        <f t="shared" si="35"/>
        <v/>
      </c>
      <c r="CG56" s="291" t="str">
        <f t="shared" si="36"/>
        <v>7-3</v>
      </c>
      <c r="CH56" s="291" t="str">
        <f t="shared" si="37"/>
        <v/>
      </c>
      <c r="CI56" s="291" t="str">
        <f t="shared" si="38"/>
        <v/>
      </c>
      <c r="CJ56" s="291" t="str">
        <f t="shared" si="39"/>
        <v>8-3</v>
      </c>
      <c r="CK56" s="291" t="str">
        <f t="shared" si="40"/>
        <v>8-4</v>
      </c>
      <c r="CL56" s="291" t="str">
        <f t="shared" si="41"/>
        <v/>
      </c>
      <c r="CM56" s="291" t="str">
        <f t="shared" si="42"/>
        <v>9-1-3</v>
      </c>
      <c r="CN56" s="291" t="str">
        <f>IF(AND(I56&gt;=2, I56&lt;=4, N56=""), "",
IF(AND(N56&lt;&gt;"",IFERROR(MATCH(VALUE(N56),'主要用途（大分類）'!$A$5:$A$38,0),0)=0),"9-1-4",""))</f>
        <v/>
      </c>
      <c r="CO56" s="291" t="str">
        <f t="shared" si="43"/>
        <v/>
      </c>
      <c r="CP56" s="291" t="str">
        <f t="shared" si="44"/>
        <v>9-2-2</v>
      </c>
      <c r="CQ56" s="291" t="str">
        <f>IF(AND(I56&gt;=2, I56&lt;=4, O56=""), "",
IF(OR(AND(O56&lt;&gt;"",IFERROR(MATCH(VALUE(O56),建築物の用途区分!$C$5:$C$76,0),0)=0),AND(AI56&lt;&gt;"",IFERROR(MATCH(VALUE(AI56),建築物の用途区分!$C$5:$C$76,0),0)=0),AND(AK56&lt;&gt;"",IFERROR(MATCH(VALUE(AK56),建築物の用途区分!$C$5:$C$76,0),0)=0),AND(AM56&lt;&gt;"",IFERROR(MATCH(VALUE(AM56),建築物の用途区分!$C$5:$C$76,0),0)=0)),"9-2-3",""))</f>
        <v/>
      </c>
      <c r="CR56" s="291" t="str">
        <f>IF(AND(I56&gt;=2, I56&lt;=4, O56=""), "",IF(M56=1,IF(VLOOKUP(VALUE(O56),'用途の分類（用途区分）対応表'!$B$7:$S$78,IF(VALUE(N56)=1,2,IF(VALUE(N56)=2,3,IF(AND(N56&gt;=10,N56&lt;=24),N56-6,N56-26))),FALSE)="×","9-2-4",""),""))</f>
        <v/>
      </c>
      <c r="CS56" s="291" t="str">
        <f t="shared" si="45"/>
        <v/>
      </c>
      <c r="CT56" s="291" t="str">
        <f t="shared" si="46"/>
        <v/>
      </c>
      <c r="CU56" s="291" t="str">
        <f t="shared" si="47"/>
        <v/>
      </c>
      <c r="CV56" s="291" t="str">
        <f t="shared" si="48"/>
        <v/>
      </c>
      <c r="CW56" s="291" t="str">
        <f t="shared" si="49"/>
        <v/>
      </c>
      <c r="CX56" s="291" t="str">
        <f t="shared" si="50"/>
        <v/>
      </c>
      <c r="CY56" s="291" t="str">
        <f t="shared" si="51"/>
        <v/>
      </c>
      <c r="CZ56" s="291" t="str">
        <f t="shared" si="52"/>
        <v>11-3</v>
      </c>
      <c r="DA56" s="291" t="str">
        <f t="shared" si="53"/>
        <v/>
      </c>
      <c r="DB56" s="291" t="str">
        <f t="shared" si="54"/>
        <v/>
      </c>
      <c r="DC56" s="291" t="str">
        <f t="shared" si="55"/>
        <v/>
      </c>
      <c r="DD56" s="291" t="str">
        <f t="shared" si="56"/>
        <v>12-3</v>
      </c>
      <c r="DE56" s="291" t="str">
        <f t="shared" si="57"/>
        <v/>
      </c>
      <c r="DF56" s="291" t="str">
        <f t="shared" si="58"/>
        <v/>
      </c>
      <c r="DG56" s="291" t="str">
        <f t="shared" si="59"/>
        <v/>
      </c>
      <c r="DH56" s="291" t="str">
        <f t="shared" si="60"/>
        <v>13-3</v>
      </c>
      <c r="DI56" s="291" t="str">
        <f t="shared" si="61"/>
        <v/>
      </c>
      <c r="DJ56" s="291" t="str">
        <f t="shared" si="62"/>
        <v/>
      </c>
      <c r="DK56" s="291" t="str">
        <f t="shared" si="63"/>
        <v>13-8</v>
      </c>
      <c r="DL56" s="291" t="str">
        <f t="shared" si="64"/>
        <v/>
      </c>
      <c r="DM56" s="291" t="str">
        <f t="shared" si="65"/>
        <v/>
      </c>
      <c r="DN56" s="291" t="str">
        <f t="shared" si="66"/>
        <v/>
      </c>
      <c r="DO56" s="291" t="str">
        <f t="shared" si="67"/>
        <v>14-2</v>
      </c>
      <c r="DP56" s="291" t="str">
        <f t="shared" si="68"/>
        <v/>
      </c>
      <c r="DQ56" s="291" t="str">
        <f t="shared" si="69"/>
        <v/>
      </c>
      <c r="DR56" s="291" t="str">
        <f t="shared" si="70"/>
        <v/>
      </c>
      <c r="DS56" s="291" t="str">
        <f t="shared" si="71"/>
        <v/>
      </c>
      <c r="DT56" s="291" t="str">
        <f t="shared" si="72"/>
        <v/>
      </c>
      <c r="DU56" s="291" t="str">
        <f t="shared" si="73"/>
        <v/>
      </c>
      <c r="DV56" s="291" t="str">
        <f t="shared" si="74"/>
        <v/>
      </c>
      <c r="DW56" s="291" t="str">
        <f t="shared" si="75"/>
        <v/>
      </c>
      <c r="DX56" s="291" t="str">
        <f t="shared" si="76"/>
        <v/>
      </c>
      <c r="DY56" s="291" t="str">
        <f t="shared" si="77"/>
        <v/>
      </c>
      <c r="DZ56" s="291" t="str">
        <f t="shared" si="78"/>
        <v/>
      </c>
      <c r="EA56" s="291" t="str">
        <f t="shared" si="79"/>
        <v/>
      </c>
      <c r="EB56" s="291" t="str">
        <f t="shared" si="80"/>
        <v/>
      </c>
      <c r="EC56" s="291" t="str">
        <f t="shared" si="81"/>
        <v/>
      </c>
      <c r="ED56" s="291" t="str">
        <f t="shared" si="82"/>
        <v/>
      </c>
      <c r="EE56" s="291" t="str">
        <f t="shared" si="83"/>
        <v/>
      </c>
      <c r="EF56" s="291" t="str">
        <f t="shared" si="84"/>
        <v/>
      </c>
      <c r="EG56" s="291" t="str">
        <f t="shared" si="85"/>
        <v/>
      </c>
      <c r="EH56" s="291" t="str">
        <f t="shared" si="86"/>
        <v/>
      </c>
      <c r="EI56" s="291" t="str">
        <f t="shared" si="87"/>
        <v/>
      </c>
      <c r="EJ56" s="291" t="str">
        <f t="shared" si="88"/>
        <v/>
      </c>
      <c r="EK56" s="291" t="str">
        <f t="shared" si="89"/>
        <v/>
      </c>
      <c r="EL56" s="291" t="str">
        <f t="shared" si="90"/>
        <v/>
      </c>
      <c r="EM56" s="291" t="str">
        <f t="shared" si="91"/>
        <v/>
      </c>
      <c r="EN56" s="291" t="str">
        <f t="shared" si="92"/>
        <v/>
      </c>
      <c r="EO56" s="291" t="str">
        <f t="shared" si="93"/>
        <v/>
      </c>
      <c r="EP56" s="291" t="str">
        <f t="shared" si="94"/>
        <v/>
      </c>
      <c r="EQ56" s="291" t="str">
        <f t="shared" si="95"/>
        <v/>
      </c>
      <c r="ER56" s="291" t="str">
        <f t="shared" si="96"/>
        <v/>
      </c>
      <c r="ES56" s="291" t="str">
        <f t="shared" si="97"/>
        <v/>
      </c>
      <c r="ET56" s="291" t="str">
        <f t="shared" si="98"/>
        <v/>
      </c>
      <c r="EU56" s="291" t="str">
        <f t="shared" si="99"/>
        <v/>
      </c>
      <c r="EV56" s="291" t="str">
        <f t="shared" si="100"/>
        <v/>
      </c>
      <c r="EW56" s="291" t="str">
        <f t="shared" si="101"/>
        <v/>
      </c>
      <c r="EX56" s="291" t="str">
        <f t="shared" si="102"/>
        <v/>
      </c>
      <c r="EY56" s="291" t="str">
        <f t="shared" si="103"/>
        <v/>
      </c>
      <c r="EZ56" s="291" t="str">
        <f t="shared" si="104"/>
        <v/>
      </c>
      <c r="FA56" s="291" t="str">
        <f t="shared" si="105"/>
        <v/>
      </c>
      <c r="FB56" s="291" t="str">
        <f t="shared" si="106"/>
        <v/>
      </c>
      <c r="FC56" s="291" t="str">
        <f t="shared" si="107"/>
        <v/>
      </c>
      <c r="FD56" s="291" t="str">
        <f t="shared" si="108"/>
        <v/>
      </c>
      <c r="FE56" s="291" t="str">
        <f t="shared" si="109"/>
        <v/>
      </c>
      <c r="FF56" s="291" t="str">
        <f t="shared" si="110"/>
        <v/>
      </c>
      <c r="FG56" s="291" t="str">
        <f t="shared" si="111"/>
        <v/>
      </c>
      <c r="FH56" s="291" t="str">
        <f t="shared" si="112"/>
        <v/>
      </c>
      <c r="FI56" s="291" t="str">
        <f t="shared" si="113"/>
        <v/>
      </c>
      <c r="FJ56" s="291" t="str">
        <f t="shared" ca="1" si="114"/>
        <v/>
      </c>
      <c r="FK56" s="291" t="str">
        <f t="shared" ca="1" si="115"/>
        <v/>
      </c>
      <c r="FL56" s="291" t="str">
        <f t="shared" si="116"/>
        <v/>
      </c>
      <c r="FM56" s="291" t="str">
        <f t="shared" si="117"/>
        <v/>
      </c>
      <c r="FN56" s="291" t="str">
        <f t="shared" si="118"/>
        <v/>
      </c>
      <c r="FO56" s="291" t="str">
        <f t="shared" si="119"/>
        <v/>
      </c>
      <c r="FP56" s="291" t="str">
        <f t="shared" si="120"/>
        <v/>
      </c>
      <c r="FQ56" s="291" t="str">
        <f t="shared" si="121"/>
        <v/>
      </c>
      <c r="FR56" s="291" t="str">
        <f t="shared" si="122"/>
        <v/>
      </c>
      <c r="FS56" s="291" t="str">
        <f t="shared" si="123"/>
        <v/>
      </c>
      <c r="FT56" s="291" t="str">
        <f t="shared" si="124"/>
        <v/>
      </c>
      <c r="FU56" s="291" t="str">
        <f t="shared" si="125"/>
        <v/>
      </c>
      <c r="FV56" s="291" t="str">
        <f t="shared" si="126"/>
        <v/>
      </c>
      <c r="FW56" s="291" t="str">
        <f t="shared" si="127"/>
        <v/>
      </c>
      <c r="FX56" s="291" t="str">
        <f t="shared" si="128"/>
        <v/>
      </c>
      <c r="FY56" s="291" t="str">
        <f t="shared" ca="1" si="129"/>
        <v/>
      </c>
      <c r="FZ56" s="291" t="str">
        <f ca="1">IF(AND(I56="",X56="",AC56=""),"",
IF(COUNTIF(エラー22シート!$G$4:$G$53, OFFSET(J56,IF(I56="",0,-I56+1),0)*100+OFFSET(Y56,IF(I56="",0,-I56+1),0)*10+AC56)&gt;0,"22-4",""))</f>
        <v/>
      </c>
      <c r="GA56" s="291" t="str">
        <f t="shared" ca="1" si="130"/>
        <v/>
      </c>
      <c r="GB56" s="291" t="str">
        <f t="shared" ca="1" si="131"/>
        <v/>
      </c>
      <c r="GC56" s="291" t="str">
        <f t="shared" ca="1" si="132"/>
        <v/>
      </c>
      <c r="GD56" s="291" t="str">
        <f t="shared" ca="1" si="133"/>
        <v/>
      </c>
      <c r="GE56" s="291" t="str">
        <f t="shared" ca="1" si="134"/>
        <v/>
      </c>
      <c r="GF56" s="291" t="str">
        <f t="shared" ca="1" si="135"/>
        <v/>
      </c>
      <c r="GG56" s="291" t="str">
        <f t="shared" ca="1" si="136"/>
        <v/>
      </c>
      <c r="GH56" s="291" t="str">
        <f t="shared" ca="1" si="137"/>
        <v/>
      </c>
      <c r="GI56" s="291" t="str">
        <f t="shared" ca="1" si="138"/>
        <v/>
      </c>
      <c r="GJ56" s="291" t="str">
        <f t="shared" ca="1" si="139"/>
        <v/>
      </c>
      <c r="GK56" s="291" t="str">
        <f t="shared" ca="1" si="140"/>
        <v/>
      </c>
      <c r="GL56" s="291" t="str">
        <f t="shared" si="141"/>
        <v/>
      </c>
      <c r="GM56" s="291" t="str">
        <f t="shared" ca="1" si="142"/>
        <v/>
      </c>
      <c r="GN56" s="291" t="str">
        <f t="shared" ca="1" si="143"/>
        <v/>
      </c>
      <c r="GO56" s="291" t="str">
        <f t="shared" ca="1" si="144"/>
        <v/>
      </c>
      <c r="GP56" s="291" t="str">
        <f t="shared" ca="1" si="145"/>
        <v/>
      </c>
      <c r="GQ56" s="291" t="str">
        <f t="shared" ca="1" si="146"/>
        <v/>
      </c>
      <c r="GR56" s="291" t="str">
        <f t="shared" ca="1" si="147"/>
        <v/>
      </c>
      <c r="GS56" s="291" t="str">
        <f t="shared" ca="1" si="148"/>
        <v/>
      </c>
      <c r="GT56" s="291" t="str">
        <f t="shared" ca="1" si="149"/>
        <v/>
      </c>
      <c r="GU56" s="291" t="str">
        <f t="shared" ca="1" si="150"/>
        <v/>
      </c>
      <c r="GV56" s="291" t="str">
        <f t="shared" ca="1" si="151"/>
        <v/>
      </c>
      <c r="GW56" s="291" t="str">
        <f t="shared" ca="1" si="152"/>
        <v/>
      </c>
      <c r="GX56" s="291" t="str">
        <f t="shared" ca="1" si="153"/>
        <v/>
      </c>
      <c r="GY56" s="291" t="str">
        <f t="shared" ca="1" si="154"/>
        <v/>
      </c>
      <c r="GZ56" s="291" t="str">
        <f t="shared" ca="1" si="155"/>
        <v/>
      </c>
      <c r="HA56" s="291" t="str">
        <f t="shared" si="156"/>
        <v/>
      </c>
      <c r="HB56" s="291" t="str">
        <f t="shared" si="157"/>
        <v/>
      </c>
      <c r="HC56" s="291" t="str">
        <f t="shared" si="158"/>
        <v/>
      </c>
      <c r="HD56" s="291" t="str">
        <f t="shared" si="159"/>
        <v/>
      </c>
      <c r="HE56" s="291" t="str">
        <f t="shared" si="160"/>
        <v/>
      </c>
      <c r="HF56" s="291" t="str">
        <f t="shared" si="161"/>
        <v/>
      </c>
      <c r="HG56" s="291" t="str">
        <f t="shared" si="162"/>
        <v/>
      </c>
      <c r="HH56" s="291" t="str">
        <f t="shared" si="163"/>
        <v/>
      </c>
      <c r="HI56" s="291" t="str">
        <f t="shared" si="164"/>
        <v/>
      </c>
      <c r="HJ56" s="291" t="str">
        <f t="shared" si="165"/>
        <v/>
      </c>
      <c r="HK56" s="291" t="str">
        <f t="shared" si="166"/>
        <v/>
      </c>
      <c r="HL56" s="291" t="str">
        <f t="shared" si="167"/>
        <v/>
      </c>
      <c r="HM56" s="291" t="str">
        <f t="shared" si="168"/>
        <v>41-1</v>
      </c>
      <c r="HN56" s="291" t="str">
        <f t="shared" si="169"/>
        <v>35-1</v>
      </c>
    </row>
    <row r="57" spans="1:222">
      <c r="A57" s="332">
        <v>53</v>
      </c>
      <c r="B57" s="332">
        <f>COUNTIF('中間シート (2)'!M:M,行政集計シート※記入不要です!A57)</f>
        <v>0</v>
      </c>
      <c r="C57" s="188" t="str">
        <f t="shared" si="182"/>
        <v/>
      </c>
      <c r="D57" s="188" t="str">
        <f t="shared" si="181"/>
        <v/>
      </c>
      <c r="E57" s="188"/>
      <c r="F57" s="188" t="str">
        <f t="shared" si="179"/>
        <v/>
      </c>
      <c r="G57" s="189"/>
      <c r="H57" s="186" t="str">
        <f>IFERROR(VLOOKUP($A57,'中間シート (2)'!$M$6:$AR$65,H$1,FALSE),"")</f>
        <v/>
      </c>
      <c r="I57" s="186" t="str">
        <f>IFERROR(VLOOKUP($A57,'中間シート (2)'!$M$6:$AR$65,I$1,FALSE),"")</f>
        <v/>
      </c>
      <c r="J57" s="186" t="str">
        <f>IFERROR(VLOOKUP($A57,'中間シート (2)'!$M$6:$AR$65,J$1,FALSE),"")</f>
        <v/>
      </c>
      <c r="K57" s="186" t="str">
        <f>IFERROR(VLOOKUP($A57,'中間シート (2)'!$M$6:$AR$65,K$1,FALSE),"")</f>
        <v/>
      </c>
      <c r="L57" s="186" t="str">
        <f>IFERROR(VLOOKUP($A57,'中間シート (2)'!$M$6:$AR$65,L$1,FALSE),"")</f>
        <v/>
      </c>
      <c r="M57" s="186" t="str">
        <f>IFERROR(VLOOKUP($A57,'中間シート (2)'!$M$6:$AR$65,M$1,FALSE),"")</f>
        <v/>
      </c>
      <c r="N57" s="186" t="str">
        <f>IFERROR(VLOOKUP($A57,'中間シート (2)'!$M$6:$AR$65,N$1,FALSE),"")</f>
        <v/>
      </c>
      <c r="O57" s="186" t="str">
        <f>IFERROR(VLOOKUP($A57,'中間シート (2)'!$M$6:$AR$65,O$1,FALSE),"")</f>
        <v/>
      </c>
      <c r="P57" s="186" t="str">
        <f>IFERROR(VLOOKUP($A57,'中間シート (2)'!$M$6:$AR$65,P$1,FALSE),"")</f>
        <v/>
      </c>
      <c r="Q57" s="186" t="str">
        <f>IFERROR(VLOOKUP($A57,'中間シート (2)'!$M$6:$AR$65,Q$1,FALSE),"")</f>
        <v/>
      </c>
      <c r="R57" s="186" t="str">
        <f>IFERROR(VLOOKUP($A57,'中間シート (2)'!$M$6:$AR$65,R$1,FALSE),"")</f>
        <v/>
      </c>
      <c r="S57" s="186" t="str">
        <f>IFERROR(VLOOKUP($A57,'中間シート (2)'!$M$6:$AR$65,S$1,FALSE),"")</f>
        <v/>
      </c>
      <c r="T57" s="186" t="str">
        <f>IFERROR(VLOOKUP($A57,'中間シート (2)'!$M$6:$AR$65,T$1,FALSE),"")</f>
        <v/>
      </c>
      <c r="U57" s="186" t="str">
        <f>IFERROR(VLOOKUP($A57,'中間シート (2)'!$M$6:$AR$65,U$1,FALSE),"")</f>
        <v/>
      </c>
      <c r="V57" s="186" t="str">
        <f>IFERROR(VLOOKUP($A57,'中間シート (2)'!$M$6:$AR$65,V$1,FALSE),"")</f>
        <v/>
      </c>
      <c r="W57" s="186"/>
      <c r="X57" s="186" t="str">
        <f>IFERROR(VLOOKUP($A57,'中間シート (2)'!$M$6:$AR$65,X$1,FALSE),"")</f>
        <v/>
      </c>
      <c r="Y57" s="186" t="str">
        <f>IFERROR(VLOOKUP($A57,'中間シート (2)'!$M$6:$AR$65,Y$1,FALSE),"")</f>
        <v/>
      </c>
      <c r="Z57" s="186" t="str">
        <f>IFERROR(VLOOKUP($A57,'中間シート (2)'!$M$6:$AR$65,Z$1,FALSE),"")</f>
        <v/>
      </c>
      <c r="AA57" s="186" t="str">
        <f>IFERROR(VLOOKUP($A57,'中間シート (2)'!$M$6:$AR$65,AA$1,FALSE),"")</f>
        <v/>
      </c>
      <c r="AB57" s="186" t="str">
        <f>IFERROR(VLOOKUP($A57,'中間シート (2)'!$M$6:$AR$65,AB$1,FALSE),"")</f>
        <v/>
      </c>
      <c r="AC57" s="186" t="str">
        <f>IFERROR(VLOOKUP($A57,'中間シート (2)'!$M$6:$AR$65,AC$1,FALSE),"")</f>
        <v/>
      </c>
      <c r="AD57" s="186" t="str">
        <f>IFERROR(VLOOKUP($A57,'中間シート (2)'!$M$6:$AR$65,AD$1,FALSE),"")</f>
        <v/>
      </c>
      <c r="AE57" s="186" t="str">
        <f>IFERROR(VLOOKUP($A57,'中間シート (2)'!$M$6:$AR$65,AE$1,FALSE),"")</f>
        <v/>
      </c>
      <c r="AF57" s="186"/>
      <c r="AG57" s="186"/>
      <c r="AH57" s="186"/>
      <c r="AI57" s="194" t="str">
        <f>IFERROR(VLOOKUP($A57,'中間シート (2)'!$M$6:$BC$67,AI$1,FALSE),"")</f>
        <v/>
      </c>
      <c r="AJ57" s="194" t="str">
        <f>IFERROR(VLOOKUP($A57,'中間シート (2)'!$M$6:$BC$67,AJ$1,FALSE),"")</f>
        <v/>
      </c>
      <c r="AK57" s="194" t="str">
        <f>IFERROR(VLOOKUP($A57,'中間シート (2)'!$M$6:$BC$67,AK$1,FALSE),"")</f>
        <v/>
      </c>
      <c r="AL57" s="194" t="str">
        <f>IFERROR(VLOOKUP($A57,'中間シート (2)'!$M$6:$BC$67,AL$1,FALSE),"")</f>
        <v/>
      </c>
      <c r="AM57" s="194" t="str">
        <f>IFERROR(VLOOKUP($A57,'中間シート (2)'!$M$6:$BC$67,AM$1,FALSE),"")</f>
        <v/>
      </c>
      <c r="AN57" s="194" t="str">
        <f>IFERROR(VLOOKUP($A57,'中間シート (2)'!$M$6:$BC$67,AN$1,FALSE),"")</f>
        <v/>
      </c>
      <c r="AO57" s="194" t="str">
        <f>IFERROR(VLOOKUP($A57,'中間シート (2)'!$M$6:$BC$67,AO$1,FALSE),"")</f>
        <v/>
      </c>
      <c r="AP57" s="194" t="str">
        <f>IFERROR(VLOOKUP($A57,'中間シート (2)'!$M$6:$BC$67,AP$1,FALSE),"")</f>
        <v/>
      </c>
      <c r="AS57" s="187"/>
      <c r="AT57" s="187"/>
      <c r="AU57" s="187"/>
      <c r="AV57" s="290">
        <f t="shared" si="183"/>
        <v>1</v>
      </c>
      <c r="AW57" s="290">
        <f t="shared" si="184"/>
        <v>1</v>
      </c>
      <c r="AX57" s="290">
        <f t="shared" si="185"/>
        <v>1</v>
      </c>
      <c r="AY57" s="290">
        <f t="shared" si="186"/>
        <v>53</v>
      </c>
      <c r="AZ57" s="290">
        <f t="shared" si="187"/>
        <v>53</v>
      </c>
      <c r="BA57" s="290">
        <f t="shared" si="188"/>
        <v>531</v>
      </c>
      <c r="BB57" s="290">
        <f t="shared" si="8"/>
        <v>0</v>
      </c>
      <c r="BC57" s="290">
        <f t="shared" si="9"/>
        <v>0</v>
      </c>
      <c r="BD57" s="290">
        <f t="shared" si="189"/>
        <v>0</v>
      </c>
      <c r="BE57" s="290"/>
      <c r="BF57" s="290">
        <v>53</v>
      </c>
      <c r="BG57" s="290">
        <f t="shared" si="180"/>
        <v>0</v>
      </c>
      <c r="BH57" s="290">
        <f t="shared" si="12"/>
        <v>0</v>
      </c>
      <c r="BI57" s="290"/>
      <c r="BJ57" s="291" t="str">
        <f t="shared" si="13"/>
        <v>2-1</v>
      </c>
      <c r="BK57" s="291" t="str">
        <f t="shared" si="14"/>
        <v/>
      </c>
      <c r="BL57" s="291" t="str">
        <f t="shared" si="15"/>
        <v/>
      </c>
      <c r="BM57" s="291" t="str">
        <f t="shared" si="16"/>
        <v/>
      </c>
      <c r="BN57" s="291" t="str">
        <f t="shared" ca="1" si="17"/>
        <v/>
      </c>
      <c r="BO57" s="291" t="str">
        <f t="shared" ca="1" si="18"/>
        <v/>
      </c>
      <c r="BP57" s="291" t="str">
        <f t="shared" si="19"/>
        <v/>
      </c>
      <c r="BQ57" s="291" t="str">
        <f t="shared" ca="1" si="20"/>
        <v/>
      </c>
      <c r="BR57" s="291" t="str">
        <f t="shared" si="21"/>
        <v/>
      </c>
      <c r="BS57" s="291" t="str">
        <f t="shared" si="22"/>
        <v/>
      </c>
      <c r="BT57" s="291" t="str">
        <f t="shared" si="23"/>
        <v/>
      </c>
      <c r="BU57" s="291" t="str">
        <f t="shared" si="24"/>
        <v/>
      </c>
      <c r="BV57" s="291" t="str">
        <f t="shared" ca="1" si="25"/>
        <v/>
      </c>
      <c r="BW57" s="291" t="str">
        <f t="shared" si="26"/>
        <v/>
      </c>
      <c r="BX57" s="291" t="str">
        <f t="shared" ca="1" si="27"/>
        <v/>
      </c>
      <c r="BY57" s="291" t="str">
        <f t="shared" si="28"/>
        <v/>
      </c>
      <c r="BZ57" s="291" t="str">
        <f t="shared" si="29"/>
        <v/>
      </c>
      <c r="CA57" s="291" t="str">
        <f t="shared" si="30"/>
        <v>5-4</v>
      </c>
      <c r="CB57" s="291" t="str">
        <f t="shared" si="31"/>
        <v/>
      </c>
      <c r="CC57" s="291" t="str">
        <f t="shared" si="32"/>
        <v/>
      </c>
      <c r="CD57" s="291" t="str">
        <f t="shared" si="33"/>
        <v/>
      </c>
      <c r="CE57" s="291" t="str">
        <f t="shared" si="34"/>
        <v/>
      </c>
      <c r="CF57" s="291" t="str">
        <f t="shared" si="35"/>
        <v/>
      </c>
      <c r="CG57" s="291" t="str">
        <f t="shared" si="36"/>
        <v>7-3</v>
      </c>
      <c r="CH57" s="291" t="str">
        <f t="shared" si="37"/>
        <v/>
      </c>
      <c r="CI57" s="291" t="str">
        <f t="shared" si="38"/>
        <v/>
      </c>
      <c r="CJ57" s="291" t="str">
        <f t="shared" si="39"/>
        <v>8-3</v>
      </c>
      <c r="CK57" s="291" t="str">
        <f t="shared" si="40"/>
        <v>8-4</v>
      </c>
      <c r="CL57" s="291" t="str">
        <f t="shared" si="41"/>
        <v/>
      </c>
      <c r="CM57" s="291" t="str">
        <f t="shared" si="42"/>
        <v>9-1-3</v>
      </c>
      <c r="CN57" s="291" t="str">
        <f>IF(AND(I57&gt;=2, I57&lt;=4, N57=""), "",
IF(AND(N57&lt;&gt;"",IFERROR(MATCH(VALUE(N57),'主要用途（大分類）'!$A$5:$A$38,0),0)=0),"9-1-4",""))</f>
        <v/>
      </c>
      <c r="CO57" s="291" t="str">
        <f t="shared" si="43"/>
        <v/>
      </c>
      <c r="CP57" s="291" t="str">
        <f t="shared" si="44"/>
        <v>9-2-2</v>
      </c>
      <c r="CQ57" s="291" t="str">
        <f>IF(AND(I57&gt;=2, I57&lt;=4, O57=""), "",
IF(OR(AND(O57&lt;&gt;"",IFERROR(MATCH(VALUE(O57),建築物の用途区分!$C$5:$C$76,0),0)=0),AND(AI57&lt;&gt;"",IFERROR(MATCH(VALUE(AI57),建築物の用途区分!$C$5:$C$76,0),0)=0),AND(AK57&lt;&gt;"",IFERROR(MATCH(VALUE(AK57),建築物の用途区分!$C$5:$C$76,0),0)=0),AND(AM57&lt;&gt;"",IFERROR(MATCH(VALUE(AM57),建築物の用途区分!$C$5:$C$76,0),0)=0)),"9-2-3",""))</f>
        <v/>
      </c>
      <c r="CR57" s="291" t="str">
        <f>IF(AND(I57&gt;=2, I57&lt;=4, O57=""), "",IF(M57=1,IF(VLOOKUP(VALUE(O57),'用途の分類（用途区分）対応表'!$B$7:$S$78,IF(VALUE(N57)=1,2,IF(VALUE(N57)=2,3,IF(AND(N57&gt;=10,N57&lt;=24),N57-6,N57-26))),FALSE)="×","9-2-4",""),""))</f>
        <v/>
      </c>
      <c r="CS57" s="291" t="str">
        <f t="shared" si="45"/>
        <v/>
      </c>
      <c r="CT57" s="291" t="str">
        <f t="shared" si="46"/>
        <v/>
      </c>
      <c r="CU57" s="291" t="str">
        <f t="shared" si="47"/>
        <v/>
      </c>
      <c r="CV57" s="291" t="str">
        <f t="shared" si="48"/>
        <v/>
      </c>
      <c r="CW57" s="291" t="str">
        <f t="shared" si="49"/>
        <v/>
      </c>
      <c r="CX57" s="291" t="str">
        <f t="shared" si="50"/>
        <v/>
      </c>
      <c r="CY57" s="291" t="str">
        <f t="shared" si="51"/>
        <v/>
      </c>
      <c r="CZ57" s="291" t="str">
        <f t="shared" si="52"/>
        <v>11-3</v>
      </c>
      <c r="DA57" s="291" t="str">
        <f t="shared" si="53"/>
        <v/>
      </c>
      <c r="DB57" s="291" t="str">
        <f t="shared" si="54"/>
        <v/>
      </c>
      <c r="DC57" s="291" t="str">
        <f t="shared" si="55"/>
        <v/>
      </c>
      <c r="DD57" s="291" t="str">
        <f t="shared" si="56"/>
        <v>12-3</v>
      </c>
      <c r="DE57" s="291" t="str">
        <f t="shared" si="57"/>
        <v/>
      </c>
      <c r="DF57" s="291" t="str">
        <f t="shared" si="58"/>
        <v/>
      </c>
      <c r="DG57" s="291" t="str">
        <f t="shared" si="59"/>
        <v/>
      </c>
      <c r="DH57" s="291" t="str">
        <f t="shared" si="60"/>
        <v>13-3</v>
      </c>
      <c r="DI57" s="291" t="str">
        <f t="shared" si="61"/>
        <v/>
      </c>
      <c r="DJ57" s="291" t="str">
        <f t="shared" si="62"/>
        <v/>
      </c>
      <c r="DK57" s="291" t="str">
        <f t="shared" si="63"/>
        <v>13-8</v>
      </c>
      <c r="DL57" s="291" t="str">
        <f t="shared" si="64"/>
        <v/>
      </c>
      <c r="DM57" s="291" t="str">
        <f t="shared" si="65"/>
        <v/>
      </c>
      <c r="DN57" s="291" t="str">
        <f t="shared" si="66"/>
        <v/>
      </c>
      <c r="DO57" s="291" t="str">
        <f t="shared" si="67"/>
        <v>14-2</v>
      </c>
      <c r="DP57" s="291" t="str">
        <f t="shared" si="68"/>
        <v/>
      </c>
      <c r="DQ57" s="291" t="str">
        <f t="shared" si="69"/>
        <v/>
      </c>
      <c r="DR57" s="291" t="str">
        <f t="shared" si="70"/>
        <v/>
      </c>
      <c r="DS57" s="291" t="str">
        <f t="shared" si="71"/>
        <v/>
      </c>
      <c r="DT57" s="291" t="str">
        <f t="shared" si="72"/>
        <v/>
      </c>
      <c r="DU57" s="291" t="str">
        <f t="shared" si="73"/>
        <v/>
      </c>
      <c r="DV57" s="291" t="str">
        <f t="shared" si="74"/>
        <v/>
      </c>
      <c r="DW57" s="291" t="str">
        <f t="shared" si="75"/>
        <v/>
      </c>
      <c r="DX57" s="291" t="str">
        <f t="shared" si="76"/>
        <v/>
      </c>
      <c r="DY57" s="291" t="str">
        <f t="shared" si="77"/>
        <v/>
      </c>
      <c r="DZ57" s="291" t="str">
        <f t="shared" si="78"/>
        <v/>
      </c>
      <c r="EA57" s="291" t="str">
        <f t="shared" si="79"/>
        <v/>
      </c>
      <c r="EB57" s="291" t="str">
        <f t="shared" si="80"/>
        <v/>
      </c>
      <c r="EC57" s="291" t="str">
        <f t="shared" si="81"/>
        <v/>
      </c>
      <c r="ED57" s="291" t="str">
        <f t="shared" si="82"/>
        <v/>
      </c>
      <c r="EE57" s="291" t="str">
        <f t="shared" si="83"/>
        <v/>
      </c>
      <c r="EF57" s="291" t="str">
        <f t="shared" si="84"/>
        <v/>
      </c>
      <c r="EG57" s="291" t="str">
        <f t="shared" si="85"/>
        <v/>
      </c>
      <c r="EH57" s="291" t="str">
        <f t="shared" si="86"/>
        <v/>
      </c>
      <c r="EI57" s="291" t="str">
        <f t="shared" si="87"/>
        <v/>
      </c>
      <c r="EJ57" s="291" t="str">
        <f t="shared" si="88"/>
        <v/>
      </c>
      <c r="EK57" s="291" t="str">
        <f t="shared" si="89"/>
        <v/>
      </c>
      <c r="EL57" s="291" t="str">
        <f t="shared" si="90"/>
        <v/>
      </c>
      <c r="EM57" s="291" t="str">
        <f t="shared" si="91"/>
        <v/>
      </c>
      <c r="EN57" s="291" t="str">
        <f t="shared" si="92"/>
        <v/>
      </c>
      <c r="EO57" s="291" t="str">
        <f t="shared" si="93"/>
        <v/>
      </c>
      <c r="EP57" s="291" t="str">
        <f t="shared" si="94"/>
        <v/>
      </c>
      <c r="EQ57" s="291" t="str">
        <f t="shared" si="95"/>
        <v/>
      </c>
      <c r="ER57" s="291" t="str">
        <f t="shared" si="96"/>
        <v/>
      </c>
      <c r="ES57" s="291" t="str">
        <f t="shared" si="97"/>
        <v/>
      </c>
      <c r="ET57" s="291" t="str">
        <f t="shared" si="98"/>
        <v/>
      </c>
      <c r="EU57" s="291" t="str">
        <f t="shared" si="99"/>
        <v/>
      </c>
      <c r="EV57" s="291" t="str">
        <f t="shared" si="100"/>
        <v/>
      </c>
      <c r="EW57" s="291" t="str">
        <f t="shared" si="101"/>
        <v/>
      </c>
      <c r="EX57" s="291" t="str">
        <f t="shared" si="102"/>
        <v/>
      </c>
      <c r="EY57" s="291" t="str">
        <f t="shared" si="103"/>
        <v/>
      </c>
      <c r="EZ57" s="291" t="str">
        <f t="shared" si="104"/>
        <v/>
      </c>
      <c r="FA57" s="291" t="str">
        <f t="shared" si="105"/>
        <v/>
      </c>
      <c r="FB57" s="291" t="str">
        <f t="shared" si="106"/>
        <v/>
      </c>
      <c r="FC57" s="291" t="str">
        <f t="shared" si="107"/>
        <v/>
      </c>
      <c r="FD57" s="291" t="str">
        <f t="shared" si="108"/>
        <v/>
      </c>
      <c r="FE57" s="291" t="str">
        <f t="shared" si="109"/>
        <v/>
      </c>
      <c r="FF57" s="291" t="str">
        <f t="shared" si="110"/>
        <v/>
      </c>
      <c r="FG57" s="291" t="str">
        <f t="shared" si="111"/>
        <v/>
      </c>
      <c r="FH57" s="291" t="str">
        <f t="shared" si="112"/>
        <v/>
      </c>
      <c r="FI57" s="291" t="str">
        <f t="shared" si="113"/>
        <v/>
      </c>
      <c r="FJ57" s="291" t="str">
        <f t="shared" ca="1" si="114"/>
        <v/>
      </c>
      <c r="FK57" s="291" t="str">
        <f t="shared" ca="1" si="115"/>
        <v/>
      </c>
      <c r="FL57" s="291" t="str">
        <f t="shared" si="116"/>
        <v/>
      </c>
      <c r="FM57" s="291" t="str">
        <f t="shared" si="117"/>
        <v/>
      </c>
      <c r="FN57" s="291" t="str">
        <f t="shared" si="118"/>
        <v/>
      </c>
      <c r="FO57" s="291" t="str">
        <f t="shared" si="119"/>
        <v/>
      </c>
      <c r="FP57" s="291" t="str">
        <f t="shared" si="120"/>
        <v/>
      </c>
      <c r="FQ57" s="291" t="str">
        <f t="shared" si="121"/>
        <v/>
      </c>
      <c r="FR57" s="291" t="str">
        <f t="shared" si="122"/>
        <v/>
      </c>
      <c r="FS57" s="291" t="str">
        <f t="shared" si="123"/>
        <v/>
      </c>
      <c r="FT57" s="291" t="str">
        <f t="shared" si="124"/>
        <v/>
      </c>
      <c r="FU57" s="291" t="str">
        <f t="shared" si="125"/>
        <v/>
      </c>
      <c r="FV57" s="291" t="str">
        <f t="shared" si="126"/>
        <v/>
      </c>
      <c r="FW57" s="291" t="str">
        <f t="shared" si="127"/>
        <v/>
      </c>
      <c r="FX57" s="291" t="str">
        <f t="shared" si="128"/>
        <v/>
      </c>
      <c r="FY57" s="291" t="str">
        <f t="shared" ca="1" si="129"/>
        <v/>
      </c>
      <c r="FZ57" s="291" t="str">
        <f ca="1">IF(AND(I57="",X57="",AC57=""),"",
IF(COUNTIF(エラー22シート!$G$4:$G$53, OFFSET(J57,IF(I57="",0,-I57+1),0)*100+OFFSET(Y57,IF(I57="",0,-I57+1),0)*10+AC57)&gt;0,"22-4",""))</f>
        <v/>
      </c>
      <c r="GA57" s="291" t="str">
        <f t="shared" ca="1" si="130"/>
        <v/>
      </c>
      <c r="GB57" s="291" t="str">
        <f t="shared" ca="1" si="131"/>
        <v/>
      </c>
      <c r="GC57" s="291" t="str">
        <f t="shared" ca="1" si="132"/>
        <v/>
      </c>
      <c r="GD57" s="291" t="str">
        <f t="shared" ca="1" si="133"/>
        <v/>
      </c>
      <c r="GE57" s="291" t="str">
        <f t="shared" ca="1" si="134"/>
        <v/>
      </c>
      <c r="GF57" s="291" t="str">
        <f t="shared" ca="1" si="135"/>
        <v/>
      </c>
      <c r="GG57" s="291" t="str">
        <f t="shared" ca="1" si="136"/>
        <v/>
      </c>
      <c r="GH57" s="291" t="str">
        <f t="shared" ca="1" si="137"/>
        <v/>
      </c>
      <c r="GI57" s="291" t="str">
        <f t="shared" ca="1" si="138"/>
        <v/>
      </c>
      <c r="GJ57" s="291" t="str">
        <f t="shared" ca="1" si="139"/>
        <v/>
      </c>
      <c r="GK57" s="291" t="str">
        <f t="shared" ca="1" si="140"/>
        <v/>
      </c>
      <c r="GL57" s="291" t="str">
        <f t="shared" si="141"/>
        <v/>
      </c>
      <c r="GM57" s="291" t="str">
        <f t="shared" ca="1" si="142"/>
        <v/>
      </c>
      <c r="GN57" s="291" t="str">
        <f t="shared" ca="1" si="143"/>
        <v/>
      </c>
      <c r="GO57" s="291" t="str">
        <f t="shared" ca="1" si="144"/>
        <v/>
      </c>
      <c r="GP57" s="291" t="str">
        <f t="shared" ca="1" si="145"/>
        <v/>
      </c>
      <c r="GQ57" s="291" t="str">
        <f t="shared" ca="1" si="146"/>
        <v/>
      </c>
      <c r="GR57" s="291" t="str">
        <f t="shared" ca="1" si="147"/>
        <v/>
      </c>
      <c r="GS57" s="291" t="str">
        <f t="shared" ca="1" si="148"/>
        <v/>
      </c>
      <c r="GT57" s="291" t="str">
        <f t="shared" ca="1" si="149"/>
        <v/>
      </c>
      <c r="GU57" s="291" t="str">
        <f t="shared" ca="1" si="150"/>
        <v/>
      </c>
      <c r="GV57" s="291" t="str">
        <f t="shared" ca="1" si="151"/>
        <v/>
      </c>
      <c r="GW57" s="291" t="str">
        <f t="shared" ca="1" si="152"/>
        <v/>
      </c>
      <c r="GX57" s="291" t="str">
        <f t="shared" ca="1" si="153"/>
        <v/>
      </c>
      <c r="GY57" s="291" t="str">
        <f t="shared" ca="1" si="154"/>
        <v/>
      </c>
      <c r="GZ57" s="291" t="str">
        <f t="shared" ca="1" si="155"/>
        <v/>
      </c>
      <c r="HA57" s="291" t="str">
        <f t="shared" si="156"/>
        <v/>
      </c>
      <c r="HB57" s="291" t="str">
        <f t="shared" si="157"/>
        <v/>
      </c>
      <c r="HC57" s="291" t="str">
        <f t="shared" si="158"/>
        <v/>
      </c>
      <c r="HD57" s="291" t="str">
        <f t="shared" si="159"/>
        <v/>
      </c>
      <c r="HE57" s="291" t="str">
        <f t="shared" si="160"/>
        <v/>
      </c>
      <c r="HF57" s="291" t="str">
        <f t="shared" si="161"/>
        <v/>
      </c>
      <c r="HG57" s="291" t="str">
        <f t="shared" si="162"/>
        <v/>
      </c>
      <c r="HH57" s="291" t="str">
        <f t="shared" si="163"/>
        <v/>
      </c>
      <c r="HI57" s="291" t="str">
        <f t="shared" si="164"/>
        <v/>
      </c>
      <c r="HJ57" s="291" t="str">
        <f t="shared" si="165"/>
        <v/>
      </c>
      <c r="HK57" s="291" t="str">
        <f t="shared" si="166"/>
        <v/>
      </c>
      <c r="HL57" s="291" t="str">
        <f t="shared" si="167"/>
        <v/>
      </c>
      <c r="HM57" s="291" t="str">
        <f t="shared" si="168"/>
        <v>41-1</v>
      </c>
      <c r="HN57" s="291" t="str">
        <f t="shared" si="169"/>
        <v>35-1</v>
      </c>
    </row>
    <row r="58" spans="1:222">
      <c r="A58" s="332">
        <v>54</v>
      </c>
      <c r="B58" s="332">
        <f>COUNTIF('中間シート (2)'!M:M,行政集計シート※記入不要です!A58)</f>
        <v>0</v>
      </c>
      <c r="C58" s="188" t="str">
        <f t="shared" si="182"/>
        <v/>
      </c>
      <c r="D58" s="188" t="str">
        <f t="shared" si="181"/>
        <v/>
      </c>
      <c r="E58" s="188"/>
      <c r="F58" s="188" t="str">
        <f t="shared" si="179"/>
        <v/>
      </c>
      <c r="G58" s="189"/>
      <c r="H58" s="186" t="str">
        <f>IFERROR(VLOOKUP($A58,'中間シート (2)'!$M$6:$AR$65,H$1,FALSE),"")</f>
        <v/>
      </c>
      <c r="I58" s="186" t="str">
        <f>IFERROR(VLOOKUP($A58,'中間シート (2)'!$M$6:$AR$65,I$1,FALSE),"")</f>
        <v/>
      </c>
      <c r="J58" s="186" t="str">
        <f>IFERROR(VLOOKUP($A58,'中間シート (2)'!$M$6:$AR$65,J$1,FALSE),"")</f>
        <v/>
      </c>
      <c r="K58" s="186" t="str">
        <f>IFERROR(VLOOKUP($A58,'中間シート (2)'!$M$6:$AR$65,K$1,FALSE),"")</f>
        <v/>
      </c>
      <c r="L58" s="186" t="str">
        <f>IFERROR(VLOOKUP($A58,'中間シート (2)'!$M$6:$AR$65,L$1,FALSE),"")</f>
        <v/>
      </c>
      <c r="M58" s="186" t="str">
        <f>IFERROR(VLOOKUP($A58,'中間シート (2)'!$M$6:$AR$65,M$1,FALSE),"")</f>
        <v/>
      </c>
      <c r="N58" s="186" t="str">
        <f>IFERROR(VLOOKUP($A58,'中間シート (2)'!$M$6:$AR$65,N$1,FALSE),"")</f>
        <v/>
      </c>
      <c r="O58" s="186" t="str">
        <f>IFERROR(VLOOKUP($A58,'中間シート (2)'!$M$6:$AR$65,O$1,FALSE),"")</f>
        <v/>
      </c>
      <c r="P58" s="186" t="str">
        <f>IFERROR(VLOOKUP($A58,'中間シート (2)'!$M$6:$AR$65,P$1,FALSE),"")</f>
        <v/>
      </c>
      <c r="Q58" s="186" t="str">
        <f>IFERROR(VLOOKUP($A58,'中間シート (2)'!$M$6:$AR$65,Q$1,FALSE),"")</f>
        <v/>
      </c>
      <c r="R58" s="186" t="str">
        <f>IFERROR(VLOOKUP($A58,'中間シート (2)'!$M$6:$AR$65,R$1,FALSE),"")</f>
        <v/>
      </c>
      <c r="S58" s="186" t="str">
        <f>IFERROR(VLOOKUP($A58,'中間シート (2)'!$M$6:$AR$65,S$1,FALSE),"")</f>
        <v/>
      </c>
      <c r="T58" s="186" t="str">
        <f>IFERROR(VLOOKUP($A58,'中間シート (2)'!$M$6:$AR$65,T$1,FALSE),"")</f>
        <v/>
      </c>
      <c r="U58" s="186" t="str">
        <f>IFERROR(VLOOKUP($A58,'中間シート (2)'!$M$6:$AR$65,U$1,FALSE),"")</f>
        <v/>
      </c>
      <c r="V58" s="186" t="str">
        <f>IFERROR(VLOOKUP($A58,'中間シート (2)'!$M$6:$AR$65,V$1,FALSE),"")</f>
        <v/>
      </c>
      <c r="W58" s="186"/>
      <c r="X58" s="186" t="str">
        <f>IFERROR(VLOOKUP($A58,'中間シート (2)'!$M$6:$AR$65,X$1,FALSE),"")</f>
        <v/>
      </c>
      <c r="Y58" s="186" t="str">
        <f>IFERROR(VLOOKUP($A58,'中間シート (2)'!$M$6:$AR$65,Y$1,FALSE),"")</f>
        <v/>
      </c>
      <c r="Z58" s="186" t="str">
        <f>IFERROR(VLOOKUP($A58,'中間シート (2)'!$M$6:$AR$65,Z$1,FALSE),"")</f>
        <v/>
      </c>
      <c r="AA58" s="186" t="str">
        <f>IFERROR(VLOOKUP($A58,'中間シート (2)'!$M$6:$AR$65,AA$1,FALSE),"")</f>
        <v/>
      </c>
      <c r="AB58" s="186" t="str">
        <f>IFERROR(VLOOKUP($A58,'中間シート (2)'!$M$6:$AR$65,AB$1,FALSE),"")</f>
        <v/>
      </c>
      <c r="AC58" s="186" t="str">
        <f>IFERROR(VLOOKUP($A58,'中間シート (2)'!$M$6:$AR$65,AC$1,FALSE),"")</f>
        <v/>
      </c>
      <c r="AD58" s="186" t="str">
        <f>IFERROR(VLOOKUP($A58,'中間シート (2)'!$M$6:$AR$65,AD$1,FALSE),"")</f>
        <v/>
      </c>
      <c r="AE58" s="186" t="str">
        <f>IFERROR(VLOOKUP($A58,'中間シート (2)'!$M$6:$AR$65,AE$1,FALSE),"")</f>
        <v/>
      </c>
      <c r="AF58" s="186"/>
      <c r="AG58" s="186"/>
      <c r="AH58" s="186"/>
      <c r="AI58" s="194" t="str">
        <f>IFERROR(VLOOKUP($A58,'中間シート (2)'!$M$6:$BC$67,AI$1,FALSE),"")</f>
        <v/>
      </c>
      <c r="AJ58" s="194" t="str">
        <f>IFERROR(VLOOKUP($A58,'中間シート (2)'!$M$6:$BC$67,AJ$1,FALSE),"")</f>
        <v/>
      </c>
      <c r="AK58" s="194" t="str">
        <f>IFERROR(VLOOKUP($A58,'中間シート (2)'!$M$6:$BC$67,AK$1,FALSE),"")</f>
        <v/>
      </c>
      <c r="AL58" s="194" t="str">
        <f>IFERROR(VLOOKUP($A58,'中間シート (2)'!$M$6:$BC$67,AL$1,FALSE),"")</f>
        <v/>
      </c>
      <c r="AM58" s="194" t="str">
        <f>IFERROR(VLOOKUP($A58,'中間シート (2)'!$M$6:$BC$67,AM$1,FALSE),"")</f>
        <v/>
      </c>
      <c r="AN58" s="194" t="str">
        <f>IFERROR(VLOOKUP($A58,'中間シート (2)'!$M$6:$BC$67,AN$1,FALSE),"")</f>
        <v/>
      </c>
      <c r="AO58" s="194" t="str">
        <f>IFERROR(VLOOKUP($A58,'中間シート (2)'!$M$6:$BC$67,AO$1,FALSE),"")</f>
        <v/>
      </c>
      <c r="AP58" s="194" t="str">
        <f>IFERROR(VLOOKUP($A58,'中間シート (2)'!$M$6:$BC$67,AP$1,FALSE),"")</f>
        <v/>
      </c>
      <c r="AS58" s="187"/>
      <c r="AT58" s="187"/>
      <c r="AU58" s="187"/>
      <c r="AV58" s="290">
        <f t="shared" si="183"/>
        <v>1</v>
      </c>
      <c r="AW58" s="290">
        <f t="shared" si="184"/>
        <v>1</v>
      </c>
      <c r="AX58" s="290">
        <f t="shared" si="185"/>
        <v>1</v>
      </c>
      <c r="AY58" s="290">
        <f t="shared" si="186"/>
        <v>54</v>
      </c>
      <c r="AZ58" s="290">
        <f t="shared" si="187"/>
        <v>54</v>
      </c>
      <c r="BA58" s="290">
        <f t="shared" si="188"/>
        <v>541</v>
      </c>
      <c r="BB58" s="290">
        <f t="shared" si="8"/>
        <v>0</v>
      </c>
      <c r="BC58" s="290">
        <f t="shared" si="9"/>
        <v>0</v>
      </c>
      <c r="BD58" s="290">
        <f t="shared" si="189"/>
        <v>0</v>
      </c>
      <c r="BE58" s="290"/>
      <c r="BF58" s="290">
        <v>54</v>
      </c>
      <c r="BG58" s="290">
        <f t="shared" si="180"/>
        <v>0</v>
      </c>
      <c r="BH58" s="290">
        <f t="shared" si="12"/>
        <v>0</v>
      </c>
      <c r="BI58" s="290"/>
      <c r="BJ58" s="291" t="str">
        <f t="shared" si="13"/>
        <v>2-1</v>
      </c>
      <c r="BK58" s="291" t="str">
        <f t="shared" si="14"/>
        <v/>
      </c>
      <c r="BL58" s="291" t="str">
        <f t="shared" si="15"/>
        <v/>
      </c>
      <c r="BM58" s="291" t="str">
        <f t="shared" si="16"/>
        <v/>
      </c>
      <c r="BN58" s="291" t="str">
        <f t="shared" ca="1" si="17"/>
        <v/>
      </c>
      <c r="BO58" s="291" t="str">
        <f t="shared" ca="1" si="18"/>
        <v/>
      </c>
      <c r="BP58" s="291" t="str">
        <f t="shared" si="19"/>
        <v/>
      </c>
      <c r="BQ58" s="291" t="str">
        <f t="shared" ca="1" si="20"/>
        <v/>
      </c>
      <c r="BR58" s="291" t="str">
        <f t="shared" si="21"/>
        <v/>
      </c>
      <c r="BS58" s="291" t="str">
        <f t="shared" si="22"/>
        <v/>
      </c>
      <c r="BT58" s="291" t="str">
        <f t="shared" si="23"/>
        <v/>
      </c>
      <c r="BU58" s="291" t="str">
        <f t="shared" si="24"/>
        <v/>
      </c>
      <c r="BV58" s="291" t="str">
        <f t="shared" ca="1" si="25"/>
        <v/>
      </c>
      <c r="BW58" s="291" t="str">
        <f t="shared" si="26"/>
        <v/>
      </c>
      <c r="BX58" s="291" t="str">
        <f t="shared" ca="1" si="27"/>
        <v/>
      </c>
      <c r="BY58" s="291" t="str">
        <f t="shared" si="28"/>
        <v/>
      </c>
      <c r="BZ58" s="291" t="str">
        <f t="shared" si="29"/>
        <v/>
      </c>
      <c r="CA58" s="291" t="str">
        <f t="shared" si="30"/>
        <v>5-4</v>
      </c>
      <c r="CB58" s="291" t="str">
        <f t="shared" si="31"/>
        <v/>
      </c>
      <c r="CC58" s="291" t="str">
        <f t="shared" si="32"/>
        <v/>
      </c>
      <c r="CD58" s="291" t="str">
        <f t="shared" si="33"/>
        <v/>
      </c>
      <c r="CE58" s="291" t="str">
        <f t="shared" si="34"/>
        <v/>
      </c>
      <c r="CF58" s="291" t="str">
        <f t="shared" si="35"/>
        <v/>
      </c>
      <c r="CG58" s="291" t="str">
        <f t="shared" si="36"/>
        <v>7-3</v>
      </c>
      <c r="CH58" s="291" t="str">
        <f t="shared" si="37"/>
        <v/>
      </c>
      <c r="CI58" s="291" t="str">
        <f t="shared" si="38"/>
        <v/>
      </c>
      <c r="CJ58" s="291" t="str">
        <f t="shared" si="39"/>
        <v>8-3</v>
      </c>
      <c r="CK58" s="291" t="str">
        <f t="shared" si="40"/>
        <v>8-4</v>
      </c>
      <c r="CL58" s="291" t="str">
        <f t="shared" si="41"/>
        <v/>
      </c>
      <c r="CM58" s="291" t="str">
        <f t="shared" si="42"/>
        <v>9-1-3</v>
      </c>
      <c r="CN58" s="291" t="str">
        <f>IF(AND(I58&gt;=2, I58&lt;=4, N58=""), "",
IF(AND(N58&lt;&gt;"",IFERROR(MATCH(VALUE(N58),'主要用途（大分類）'!$A$5:$A$38,0),0)=0),"9-1-4",""))</f>
        <v/>
      </c>
      <c r="CO58" s="291" t="str">
        <f t="shared" si="43"/>
        <v/>
      </c>
      <c r="CP58" s="291" t="str">
        <f t="shared" si="44"/>
        <v>9-2-2</v>
      </c>
      <c r="CQ58" s="291" t="str">
        <f>IF(AND(I58&gt;=2, I58&lt;=4, O58=""), "",
IF(OR(AND(O58&lt;&gt;"",IFERROR(MATCH(VALUE(O58),建築物の用途区分!$C$5:$C$76,0),0)=0),AND(AI58&lt;&gt;"",IFERROR(MATCH(VALUE(AI58),建築物の用途区分!$C$5:$C$76,0),0)=0),AND(AK58&lt;&gt;"",IFERROR(MATCH(VALUE(AK58),建築物の用途区分!$C$5:$C$76,0),0)=0),AND(AM58&lt;&gt;"",IFERROR(MATCH(VALUE(AM58),建築物の用途区分!$C$5:$C$76,0),0)=0)),"9-2-3",""))</f>
        <v/>
      </c>
      <c r="CR58" s="291" t="str">
        <f>IF(AND(I58&gt;=2, I58&lt;=4, O58=""), "",IF(M58=1,IF(VLOOKUP(VALUE(O58),'用途の分類（用途区分）対応表'!$B$7:$S$78,IF(VALUE(N58)=1,2,IF(VALUE(N58)=2,3,IF(AND(N58&gt;=10,N58&lt;=24),N58-6,N58-26))),FALSE)="×","9-2-4",""),""))</f>
        <v/>
      </c>
      <c r="CS58" s="291" t="str">
        <f t="shared" si="45"/>
        <v/>
      </c>
      <c r="CT58" s="291" t="str">
        <f t="shared" si="46"/>
        <v/>
      </c>
      <c r="CU58" s="291" t="str">
        <f t="shared" si="47"/>
        <v/>
      </c>
      <c r="CV58" s="291" t="str">
        <f t="shared" si="48"/>
        <v/>
      </c>
      <c r="CW58" s="291" t="str">
        <f t="shared" si="49"/>
        <v/>
      </c>
      <c r="CX58" s="291" t="str">
        <f t="shared" si="50"/>
        <v/>
      </c>
      <c r="CY58" s="291" t="str">
        <f t="shared" si="51"/>
        <v/>
      </c>
      <c r="CZ58" s="291" t="str">
        <f t="shared" si="52"/>
        <v>11-3</v>
      </c>
      <c r="DA58" s="291" t="str">
        <f t="shared" si="53"/>
        <v/>
      </c>
      <c r="DB58" s="291" t="str">
        <f t="shared" si="54"/>
        <v/>
      </c>
      <c r="DC58" s="291" t="str">
        <f t="shared" si="55"/>
        <v/>
      </c>
      <c r="DD58" s="291" t="str">
        <f t="shared" si="56"/>
        <v>12-3</v>
      </c>
      <c r="DE58" s="291" t="str">
        <f t="shared" si="57"/>
        <v/>
      </c>
      <c r="DF58" s="291" t="str">
        <f t="shared" si="58"/>
        <v/>
      </c>
      <c r="DG58" s="291" t="str">
        <f t="shared" si="59"/>
        <v/>
      </c>
      <c r="DH58" s="291" t="str">
        <f t="shared" si="60"/>
        <v>13-3</v>
      </c>
      <c r="DI58" s="291" t="str">
        <f t="shared" si="61"/>
        <v/>
      </c>
      <c r="DJ58" s="291" t="str">
        <f t="shared" si="62"/>
        <v/>
      </c>
      <c r="DK58" s="291" t="str">
        <f t="shared" si="63"/>
        <v>13-8</v>
      </c>
      <c r="DL58" s="291" t="str">
        <f t="shared" si="64"/>
        <v/>
      </c>
      <c r="DM58" s="291" t="str">
        <f t="shared" si="65"/>
        <v/>
      </c>
      <c r="DN58" s="291" t="str">
        <f t="shared" si="66"/>
        <v/>
      </c>
      <c r="DO58" s="291" t="str">
        <f t="shared" si="67"/>
        <v>14-2</v>
      </c>
      <c r="DP58" s="291" t="str">
        <f t="shared" si="68"/>
        <v/>
      </c>
      <c r="DQ58" s="291" t="str">
        <f t="shared" si="69"/>
        <v/>
      </c>
      <c r="DR58" s="291" t="str">
        <f t="shared" si="70"/>
        <v/>
      </c>
      <c r="DS58" s="291" t="str">
        <f t="shared" si="71"/>
        <v/>
      </c>
      <c r="DT58" s="291" t="str">
        <f t="shared" si="72"/>
        <v/>
      </c>
      <c r="DU58" s="291" t="str">
        <f t="shared" si="73"/>
        <v/>
      </c>
      <c r="DV58" s="291" t="str">
        <f t="shared" si="74"/>
        <v/>
      </c>
      <c r="DW58" s="291" t="str">
        <f t="shared" si="75"/>
        <v/>
      </c>
      <c r="DX58" s="291" t="str">
        <f t="shared" si="76"/>
        <v/>
      </c>
      <c r="DY58" s="291" t="str">
        <f t="shared" si="77"/>
        <v/>
      </c>
      <c r="DZ58" s="291" t="str">
        <f t="shared" si="78"/>
        <v/>
      </c>
      <c r="EA58" s="291" t="str">
        <f t="shared" si="79"/>
        <v/>
      </c>
      <c r="EB58" s="291" t="str">
        <f t="shared" si="80"/>
        <v/>
      </c>
      <c r="EC58" s="291" t="str">
        <f t="shared" si="81"/>
        <v/>
      </c>
      <c r="ED58" s="291" t="str">
        <f t="shared" si="82"/>
        <v/>
      </c>
      <c r="EE58" s="291" t="str">
        <f t="shared" si="83"/>
        <v/>
      </c>
      <c r="EF58" s="291" t="str">
        <f t="shared" si="84"/>
        <v/>
      </c>
      <c r="EG58" s="291" t="str">
        <f t="shared" si="85"/>
        <v/>
      </c>
      <c r="EH58" s="291" t="str">
        <f t="shared" si="86"/>
        <v/>
      </c>
      <c r="EI58" s="291" t="str">
        <f t="shared" si="87"/>
        <v/>
      </c>
      <c r="EJ58" s="291" t="str">
        <f t="shared" si="88"/>
        <v/>
      </c>
      <c r="EK58" s="291" t="str">
        <f t="shared" si="89"/>
        <v/>
      </c>
      <c r="EL58" s="291" t="str">
        <f t="shared" si="90"/>
        <v/>
      </c>
      <c r="EM58" s="291" t="str">
        <f t="shared" si="91"/>
        <v/>
      </c>
      <c r="EN58" s="291" t="str">
        <f t="shared" si="92"/>
        <v/>
      </c>
      <c r="EO58" s="291" t="str">
        <f t="shared" si="93"/>
        <v/>
      </c>
      <c r="EP58" s="291" t="str">
        <f t="shared" si="94"/>
        <v/>
      </c>
      <c r="EQ58" s="291" t="str">
        <f t="shared" si="95"/>
        <v/>
      </c>
      <c r="ER58" s="291" t="str">
        <f t="shared" si="96"/>
        <v/>
      </c>
      <c r="ES58" s="291" t="str">
        <f t="shared" si="97"/>
        <v/>
      </c>
      <c r="ET58" s="291" t="str">
        <f t="shared" si="98"/>
        <v/>
      </c>
      <c r="EU58" s="291" t="str">
        <f t="shared" si="99"/>
        <v/>
      </c>
      <c r="EV58" s="291" t="str">
        <f t="shared" si="100"/>
        <v/>
      </c>
      <c r="EW58" s="291" t="str">
        <f t="shared" si="101"/>
        <v/>
      </c>
      <c r="EX58" s="291" t="str">
        <f t="shared" si="102"/>
        <v/>
      </c>
      <c r="EY58" s="291" t="str">
        <f t="shared" si="103"/>
        <v/>
      </c>
      <c r="EZ58" s="291" t="str">
        <f t="shared" si="104"/>
        <v/>
      </c>
      <c r="FA58" s="291" t="str">
        <f t="shared" si="105"/>
        <v/>
      </c>
      <c r="FB58" s="291" t="str">
        <f t="shared" si="106"/>
        <v/>
      </c>
      <c r="FC58" s="291" t="str">
        <f t="shared" si="107"/>
        <v/>
      </c>
      <c r="FD58" s="291" t="str">
        <f t="shared" si="108"/>
        <v/>
      </c>
      <c r="FE58" s="291" t="str">
        <f t="shared" si="109"/>
        <v/>
      </c>
      <c r="FF58" s="291" t="str">
        <f t="shared" si="110"/>
        <v/>
      </c>
      <c r="FG58" s="291" t="str">
        <f t="shared" si="111"/>
        <v/>
      </c>
      <c r="FH58" s="291" t="str">
        <f t="shared" si="112"/>
        <v/>
      </c>
      <c r="FI58" s="291" t="str">
        <f t="shared" si="113"/>
        <v/>
      </c>
      <c r="FJ58" s="291" t="str">
        <f t="shared" ca="1" si="114"/>
        <v/>
      </c>
      <c r="FK58" s="291" t="str">
        <f t="shared" ca="1" si="115"/>
        <v/>
      </c>
      <c r="FL58" s="291" t="str">
        <f t="shared" si="116"/>
        <v/>
      </c>
      <c r="FM58" s="291" t="str">
        <f t="shared" si="117"/>
        <v/>
      </c>
      <c r="FN58" s="291" t="str">
        <f t="shared" si="118"/>
        <v/>
      </c>
      <c r="FO58" s="291" t="str">
        <f t="shared" si="119"/>
        <v/>
      </c>
      <c r="FP58" s="291" t="str">
        <f t="shared" si="120"/>
        <v/>
      </c>
      <c r="FQ58" s="291" t="str">
        <f t="shared" si="121"/>
        <v/>
      </c>
      <c r="FR58" s="291" t="str">
        <f t="shared" si="122"/>
        <v/>
      </c>
      <c r="FS58" s="291" t="str">
        <f t="shared" si="123"/>
        <v/>
      </c>
      <c r="FT58" s="291" t="str">
        <f t="shared" si="124"/>
        <v/>
      </c>
      <c r="FU58" s="291" t="str">
        <f t="shared" si="125"/>
        <v/>
      </c>
      <c r="FV58" s="291" t="str">
        <f t="shared" si="126"/>
        <v/>
      </c>
      <c r="FW58" s="291" t="str">
        <f t="shared" si="127"/>
        <v/>
      </c>
      <c r="FX58" s="291" t="str">
        <f t="shared" si="128"/>
        <v/>
      </c>
      <c r="FY58" s="291" t="str">
        <f t="shared" ca="1" si="129"/>
        <v/>
      </c>
      <c r="FZ58" s="291" t="str">
        <f ca="1">IF(AND(I58="",X58="",AC58=""),"",
IF(COUNTIF(エラー22シート!$G$4:$G$53, OFFSET(J58,IF(I58="",0,-I58+1),0)*100+OFFSET(Y58,IF(I58="",0,-I58+1),0)*10+AC58)&gt;0,"22-4",""))</f>
        <v/>
      </c>
      <c r="GA58" s="291" t="str">
        <f t="shared" ca="1" si="130"/>
        <v/>
      </c>
      <c r="GB58" s="291" t="str">
        <f t="shared" ca="1" si="131"/>
        <v/>
      </c>
      <c r="GC58" s="291" t="str">
        <f t="shared" ca="1" si="132"/>
        <v/>
      </c>
      <c r="GD58" s="291" t="str">
        <f t="shared" ca="1" si="133"/>
        <v/>
      </c>
      <c r="GE58" s="291" t="str">
        <f t="shared" ca="1" si="134"/>
        <v/>
      </c>
      <c r="GF58" s="291" t="str">
        <f t="shared" ca="1" si="135"/>
        <v/>
      </c>
      <c r="GG58" s="291" t="str">
        <f t="shared" ca="1" si="136"/>
        <v/>
      </c>
      <c r="GH58" s="291" t="str">
        <f t="shared" ca="1" si="137"/>
        <v/>
      </c>
      <c r="GI58" s="291" t="str">
        <f t="shared" ca="1" si="138"/>
        <v/>
      </c>
      <c r="GJ58" s="291" t="str">
        <f t="shared" ca="1" si="139"/>
        <v/>
      </c>
      <c r="GK58" s="291" t="str">
        <f t="shared" ca="1" si="140"/>
        <v/>
      </c>
      <c r="GL58" s="291" t="str">
        <f t="shared" si="141"/>
        <v/>
      </c>
      <c r="GM58" s="291" t="str">
        <f t="shared" ca="1" si="142"/>
        <v/>
      </c>
      <c r="GN58" s="291" t="str">
        <f t="shared" ca="1" si="143"/>
        <v/>
      </c>
      <c r="GO58" s="291" t="str">
        <f t="shared" ca="1" si="144"/>
        <v/>
      </c>
      <c r="GP58" s="291" t="str">
        <f t="shared" ca="1" si="145"/>
        <v/>
      </c>
      <c r="GQ58" s="291" t="str">
        <f t="shared" ca="1" si="146"/>
        <v/>
      </c>
      <c r="GR58" s="291" t="str">
        <f t="shared" ca="1" si="147"/>
        <v/>
      </c>
      <c r="GS58" s="291" t="str">
        <f t="shared" ca="1" si="148"/>
        <v/>
      </c>
      <c r="GT58" s="291" t="str">
        <f t="shared" ca="1" si="149"/>
        <v/>
      </c>
      <c r="GU58" s="291" t="str">
        <f t="shared" ca="1" si="150"/>
        <v/>
      </c>
      <c r="GV58" s="291" t="str">
        <f t="shared" ca="1" si="151"/>
        <v/>
      </c>
      <c r="GW58" s="291" t="str">
        <f t="shared" ca="1" si="152"/>
        <v/>
      </c>
      <c r="GX58" s="291" t="str">
        <f t="shared" ca="1" si="153"/>
        <v/>
      </c>
      <c r="GY58" s="291" t="str">
        <f t="shared" ca="1" si="154"/>
        <v/>
      </c>
      <c r="GZ58" s="291" t="str">
        <f t="shared" ca="1" si="155"/>
        <v/>
      </c>
      <c r="HA58" s="291" t="str">
        <f t="shared" si="156"/>
        <v/>
      </c>
      <c r="HB58" s="291" t="str">
        <f t="shared" si="157"/>
        <v/>
      </c>
      <c r="HC58" s="291" t="str">
        <f t="shared" si="158"/>
        <v/>
      </c>
      <c r="HD58" s="291" t="str">
        <f t="shared" si="159"/>
        <v/>
      </c>
      <c r="HE58" s="291" t="str">
        <f t="shared" si="160"/>
        <v/>
      </c>
      <c r="HF58" s="291" t="str">
        <f t="shared" si="161"/>
        <v/>
      </c>
      <c r="HG58" s="291" t="str">
        <f t="shared" si="162"/>
        <v/>
      </c>
      <c r="HH58" s="291" t="str">
        <f t="shared" si="163"/>
        <v/>
      </c>
      <c r="HI58" s="291" t="str">
        <f t="shared" si="164"/>
        <v/>
      </c>
      <c r="HJ58" s="291" t="str">
        <f t="shared" si="165"/>
        <v/>
      </c>
      <c r="HK58" s="291" t="str">
        <f t="shared" si="166"/>
        <v/>
      </c>
      <c r="HL58" s="291" t="str">
        <f t="shared" si="167"/>
        <v/>
      </c>
      <c r="HM58" s="291" t="str">
        <f t="shared" si="168"/>
        <v>41-1</v>
      </c>
      <c r="HN58" s="291" t="str">
        <f t="shared" si="169"/>
        <v>35-1</v>
      </c>
    </row>
    <row r="59" spans="1:222">
      <c r="A59" s="332">
        <v>55</v>
      </c>
      <c r="B59" s="332">
        <f>COUNTIF('中間シート (2)'!M:M,行政集計シート※記入不要です!A59)</f>
        <v>0</v>
      </c>
      <c r="C59" s="188" t="str">
        <f t="shared" si="182"/>
        <v/>
      </c>
      <c r="D59" s="188" t="str">
        <f t="shared" si="181"/>
        <v/>
      </c>
      <c r="E59" s="188"/>
      <c r="F59" s="188" t="str">
        <f t="shared" si="179"/>
        <v/>
      </c>
      <c r="G59" s="189"/>
      <c r="H59" s="186" t="str">
        <f>IFERROR(VLOOKUP($A59,'中間シート (2)'!$M$6:$AR$65,H$1,FALSE),"")</f>
        <v/>
      </c>
      <c r="I59" s="186" t="str">
        <f>IFERROR(VLOOKUP($A59,'中間シート (2)'!$M$6:$AR$65,I$1,FALSE),"")</f>
        <v/>
      </c>
      <c r="J59" s="186" t="str">
        <f>IFERROR(VLOOKUP($A59,'中間シート (2)'!$M$6:$AR$65,J$1,FALSE),"")</f>
        <v/>
      </c>
      <c r="K59" s="186" t="str">
        <f>IFERROR(VLOOKUP($A59,'中間シート (2)'!$M$6:$AR$65,K$1,FALSE),"")</f>
        <v/>
      </c>
      <c r="L59" s="186" t="str">
        <f>IFERROR(VLOOKUP($A59,'中間シート (2)'!$M$6:$AR$65,L$1,FALSE),"")</f>
        <v/>
      </c>
      <c r="M59" s="186" t="str">
        <f>IFERROR(VLOOKUP($A59,'中間シート (2)'!$M$6:$AR$65,M$1,FALSE),"")</f>
        <v/>
      </c>
      <c r="N59" s="186" t="str">
        <f>IFERROR(VLOOKUP($A59,'中間シート (2)'!$M$6:$AR$65,N$1,FALSE),"")</f>
        <v/>
      </c>
      <c r="O59" s="186" t="str">
        <f>IFERROR(VLOOKUP($A59,'中間シート (2)'!$M$6:$AR$65,O$1,FALSE),"")</f>
        <v/>
      </c>
      <c r="P59" s="186" t="str">
        <f>IFERROR(VLOOKUP($A59,'中間シート (2)'!$M$6:$AR$65,P$1,FALSE),"")</f>
        <v/>
      </c>
      <c r="Q59" s="186" t="str">
        <f>IFERROR(VLOOKUP($A59,'中間シート (2)'!$M$6:$AR$65,Q$1,FALSE),"")</f>
        <v/>
      </c>
      <c r="R59" s="186" t="str">
        <f>IFERROR(VLOOKUP($A59,'中間シート (2)'!$M$6:$AR$65,R$1,FALSE),"")</f>
        <v/>
      </c>
      <c r="S59" s="186" t="str">
        <f>IFERROR(VLOOKUP($A59,'中間シート (2)'!$M$6:$AR$65,S$1,FALSE),"")</f>
        <v/>
      </c>
      <c r="T59" s="186" t="str">
        <f>IFERROR(VLOOKUP($A59,'中間シート (2)'!$M$6:$AR$65,T$1,FALSE),"")</f>
        <v/>
      </c>
      <c r="U59" s="186" t="str">
        <f>IFERROR(VLOOKUP($A59,'中間シート (2)'!$M$6:$AR$65,U$1,FALSE),"")</f>
        <v/>
      </c>
      <c r="V59" s="186" t="str">
        <f>IFERROR(VLOOKUP($A59,'中間シート (2)'!$M$6:$AR$65,V$1,FALSE),"")</f>
        <v/>
      </c>
      <c r="W59" s="186"/>
      <c r="X59" s="186" t="str">
        <f>IFERROR(VLOOKUP($A59,'中間シート (2)'!$M$6:$AR$65,X$1,FALSE),"")</f>
        <v/>
      </c>
      <c r="Y59" s="186" t="str">
        <f>IFERROR(VLOOKUP($A59,'中間シート (2)'!$M$6:$AR$65,Y$1,FALSE),"")</f>
        <v/>
      </c>
      <c r="Z59" s="186" t="str">
        <f>IFERROR(VLOOKUP($A59,'中間シート (2)'!$M$6:$AR$65,Z$1,FALSE),"")</f>
        <v/>
      </c>
      <c r="AA59" s="186" t="str">
        <f>IFERROR(VLOOKUP($A59,'中間シート (2)'!$M$6:$AR$65,AA$1,FALSE),"")</f>
        <v/>
      </c>
      <c r="AB59" s="186" t="str">
        <f>IFERROR(VLOOKUP($A59,'中間シート (2)'!$M$6:$AR$65,AB$1,FALSE),"")</f>
        <v/>
      </c>
      <c r="AC59" s="186" t="str">
        <f>IFERROR(VLOOKUP($A59,'中間シート (2)'!$M$6:$AR$65,AC$1,FALSE),"")</f>
        <v/>
      </c>
      <c r="AD59" s="186" t="str">
        <f>IFERROR(VLOOKUP($A59,'中間シート (2)'!$M$6:$AR$65,AD$1,FALSE),"")</f>
        <v/>
      </c>
      <c r="AE59" s="186" t="str">
        <f>IFERROR(VLOOKUP($A59,'中間シート (2)'!$M$6:$AR$65,AE$1,FALSE),"")</f>
        <v/>
      </c>
      <c r="AF59" s="186"/>
      <c r="AG59" s="186"/>
      <c r="AH59" s="186"/>
      <c r="AI59" s="194" t="str">
        <f>IFERROR(VLOOKUP($A59,'中間シート (2)'!$M$6:$BC$67,AI$1,FALSE),"")</f>
        <v/>
      </c>
      <c r="AJ59" s="194" t="str">
        <f>IFERROR(VLOOKUP($A59,'中間シート (2)'!$M$6:$BC$67,AJ$1,FALSE),"")</f>
        <v/>
      </c>
      <c r="AK59" s="194" t="str">
        <f>IFERROR(VLOOKUP($A59,'中間シート (2)'!$M$6:$BC$67,AK$1,FALSE),"")</f>
        <v/>
      </c>
      <c r="AL59" s="194" t="str">
        <f>IFERROR(VLOOKUP($A59,'中間シート (2)'!$M$6:$BC$67,AL$1,FALSE),"")</f>
        <v/>
      </c>
      <c r="AM59" s="194" t="str">
        <f>IFERROR(VLOOKUP($A59,'中間シート (2)'!$M$6:$BC$67,AM$1,FALSE),"")</f>
        <v/>
      </c>
      <c r="AN59" s="194" t="str">
        <f>IFERROR(VLOOKUP($A59,'中間シート (2)'!$M$6:$BC$67,AN$1,FALSE),"")</f>
        <v/>
      </c>
      <c r="AO59" s="194" t="str">
        <f>IFERROR(VLOOKUP($A59,'中間シート (2)'!$M$6:$BC$67,AO$1,FALSE),"")</f>
        <v/>
      </c>
      <c r="AP59" s="194" t="str">
        <f>IFERROR(VLOOKUP($A59,'中間シート (2)'!$M$6:$BC$67,AP$1,FALSE),"")</f>
        <v/>
      </c>
      <c r="AS59" s="187"/>
      <c r="AT59" s="187"/>
      <c r="AU59" s="187"/>
      <c r="AV59" s="290">
        <f t="shared" si="183"/>
        <v>1</v>
      </c>
      <c r="AW59" s="290">
        <f t="shared" si="184"/>
        <v>1</v>
      </c>
      <c r="AX59" s="290">
        <f t="shared" si="185"/>
        <v>1</v>
      </c>
      <c r="AY59" s="290">
        <f t="shared" si="186"/>
        <v>55</v>
      </c>
      <c r="AZ59" s="290">
        <f t="shared" si="187"/>
        <v>55</v>
      </c>
      <c r="BA59" s="290">
        <f t="shared" si="188"/>
        <v>551</v>
      </c>
      <c r="BB59" s="290">
        <f t="shared" si="8"/>
        <v>0</v>
      </c>
      <c r="BC59" s="290">
        <f t="shared" si="9"/>
        <v>0</v>
      </c>
      <c r="BD59" s="290">
        <f t="shared" si="189"/>
        <v>0</v>
      </c>
      <c r="BE59" s="290"/>
      <c r="BF59" s="290">
        <v>55</v>
      </c>
      <c r="BG59" s="290">
        <f t="shared" si="180"/>
        <v>0</v>
      </c>
      <c r="BH59" s="290">
        <f t="shared" si="12"/>
        <v>0</v>
      </c>
      <c r="BI59" s="290"/>
      <c r="BJ59" s="291" t="str">
        <f t="shared" si="13"/>
        <v>2-1</v>
      </c>
      <c r="BK59" s="291" t="str">
        <f t="shared" si="14"/>
        <v/>
      </c>
      <c r="BL59" s="291" t="str">
        <f t="shared" si="15"/>
        <v/>
      </c>
      <c r="BM59" s="291" t="str">
        <f t="shared" si="16"/>
        <v/>
      </c>
      <c r="BN59" s="291" t="str">
        <f t="shared" ca="1" si="17"/>
        <v/>
      </c>
      <c r="BO59" s="291" t="str">
        <f t="shared" ca="1" si="18"/>
        <v/>
      </c>
      <c r="BP59" s="291" t="str">
        <f t="shared" si="19"/>
        <v/>
      </c>
      <c r="BQ59" s="291" t="str">
        <f t="shared" ca="1" si="20"/>
        <v/>
      </c>
      <c r="BR59" s="291" t="str">
        <f t="shared" si="21"/>
        <v/>
      </c>
      <c r="BS59" s="291" t="str">
        <f t="shared" si="22"/>
        <v/>
      </c>
      <c r="BT59" s="291" t="str">
        <f t="shared" si="23"/>
        <v/>
      </c>
      <c r="BU59" s="291" t="str">
        <f t="shared" si="24"/>
        <v/>
      </c>
      <c r="BV59" s="291" t="str">
        <f t="shared" ca="1" si="25"/>
        <v/>
      </c>
      <c r="BW59" s="291" t="str">
        <f t="shared" si="26"/>
        <v/>
      </c>
      <c r="BX59" s="291" t="str">
        <f t="shared" ca="1" si="27"/>
        <v/>
      </c>
      <c r="BY59" s="291" t="str">
        <f t="shared" si="28"/>
        <v/>
      </c>
      <c r="BZ59" s="291" t="str">
        <f t="shared" si="29"/>
        <v/>
      </c>
      <c r="CA59" s="291" t="str">
        <f t="shared" si="30"/>
        <v>5-4</v>
      </c>
      <c r="CB59" s="291" t="str">
        <f t="shared" si="31"/>
        <v/>
      </c>
      <c r="CC59" s="291" t="str">
        <f t="shared" si="32"/>
        <v/>
      </c>
      <c r="CD59" s="291" t="str">
        <f t="shared" si="33"/>
        <v/>
      </c>
      <c r="CE59" s="291" t="str">
        <f t="shared" si="34"/>
        <v/>
      </c>
      <c r="CF59" s="291" t="str">
        <f t="shared" si="35"/>
        <v/>
      </c>
      <c r="CG59" s="291" t="str">
        <f t="shared" si="36"/>
        <v>7-3</v>
      </c>
      <c r="CH59" s="291" t="str">
        <f t="shared" si="37"/>
        <v/>
      </c>
      <c r="CI59" s="291" t="str">
        <f t="shared" si="38"/>
        <v/>
      </c>
      <c r="CJ59" s="291" t="str">
        <f t="shared" si="39"/>
        <v>8-3</v>
      </c>
      <c r="CK59" s="291" t="str">
        <f t="shared" si="40"/>
        <v>8-4</v>
      </c>
      <c r="CL59" s="291" t="str">
        <f t="shared" si="41"/>
        <v/>
      </c>
      <c r="CM59" s="291" t="str">
        <f t="shared" si="42"/>
        <v>9-1-3</v>
      </c>
      <c r="CN59" s="291" t="str">
        <f>IF(AND(I59&gt;=2, I59&lt;=4, N59=""), "",
IF(AND(N59&lt;&gt;"",IFERROR(MATCH(VALUE(N59),'主要用途（大分類）'!$A$5:$A$38,0),0)=0),"9-1-4",""))</f>
        <v/>
      </c>
      <c r="CO59" s="291" t="str">
        <f t="shared" si="43"/>
        <v/>
      </c>
      <c r="CP59" s="291" t="str">
        <f t="shared" si="44"/>
        <v>9-2-2</v>
      </c>
      <c r="CQ59" s="291" t="str">
        <f>IF(AND(I59&gt;=2, I59&lt;=4, O59=""), "",
IF(OR(AND(O59&lt;&gt;"",IFERROR(MATCH(VALUE(O59),建築物の用途区分!$C$5:$C$76,0),0)=0),AND(AI59&lt;&gt;"",IFERROR(MATCH(VALUE(AI59),建築物の用途区分!$C$5:$C$76,0),0)=0),AND(AK59&lt;&gt;"",IFERROR(MATCH(VALUE(AK59),建築物の用途区分!$C$5:$C$76,0),0)=0),AND(AM59&lt;&gt;"",IFERROR(MATCH(VALUE(AM59),建築物の用途区分!$C$5:$C$76,0),0)=0)),"9-2-3",""))</f>
        <v/>
      </c>
      <c r="CR59" s="291" t="str">
        <f>IF(AND(I59&gt;=2, I59&lt;=4, O59=""), "",IF(M59=1,IF(VLOOKUP(VALUE(O59),'用途の分類（用途区分）対応表'!$B$7:$S$78,IF(VALUE(N59)=1,2,IF(VALUE(N59)=2,3,IF(AND(N59&gt;=10,N59&lt;=24),N59-6,N59-26))),FALSE)="×","9-2-4",""),""))</f>
        <v/>
      </c>
      <c r="CS59" s="291" t="str">
        <f t="shared" si="45"/>
        <v/>
      </c>
      <c r="CT59" s="291" t="str">
        <f t="shared" si="46"/>
        <v/>
      </c>
      <c r="CU59" s="291" t="str">
        <f t="shared" si="47"/>
        <v/>
      </c>
      <c r="CV59" s="291" t="str">
        <f t="shared" si="48"/>
        <v/>
      </c>
      <c r="CW59" s="291" t="str">
        <f t="shared" si="49"/>
        <v/>
      </c>
      <c r="CX59" s="291" t="str">
        <f t="shared" si="50"/>
        <v/>
      </c>
      <c r="CY59" s="291" t="str">
        <f t="shared" si="51"/>
        <v/>
      </c>
      <c r="CZ59" s="291" t="str">
        <f t="shared" si="52"/>
        <v>11-3</v>
      </c>
      <c r="DA59" s="291" t="str">
        <f t="shared" si="53"/>
        <v/>
      </c>
      <c r="DB59" s="291" t="str">
        <f t="shared" si="54"/>
        <v/>
      </c>
      <c r="DC59" s="291" t="str">
        <f t="shared" si="55"/>
        <v/>
      </c>
      <c r="DD59" s="291" t="str">
        <f t="shared" si="56"/>
        <v>12-3</v>
      </c>
      <c r="DE59" s="291" t="str">
        <f t="shared" si="57"/>
        <v/>
      </c>
      <c r="DF59" s="291" t="str">
        <f t="shared" si="58"/>
        <v/>
      </c>
      <c r="DG59" s="291" t="str">
        <f t="shared" si="59"/>
        <v/>
      </c>
      <c r="DH59" s="291" t="str">
        <f t="shared" si="60"/>
        <v>13-3</v>
      </c>
      <c r="DI59" s="291" t="str">
        <f t="shared" si="61"/>
        <v/>
      </c>
      <c r="DJ59" s="291" t="str">
        <f t="shared" si="62"/>
        <v/>
      </c>
      <c r="DK59" s="291" t="str">
        <f t="shared" si="63"/>
        <v>13-8</v>
      </c>
      <c r="DL59" s="291" t="str">
        <f t="shared" si="64"/>
        <v/>
      </c>
      <c r="DM59" s="291" t="str">
        <f t="shared" si="65"/>
        <v/>
      </c>
      <c r="DN59" s="291" t="str">
        <f t="shared" si="66"/>
        <v/>
      </c>
      <c r="DO59" s="291" t="str">
        <f t="shared" si="67"/>
        <v>14-2</v>
      </c>
      <c r="DP59" s="291" t="str">
        <f t="shared" si="68"/>
        <v/>
      </c>
      <c r="DQ59" s="291" t="str">
        <f t="shared" si="69"/>
        <v/>
      </c>
      <c r="DR59" s="291" t="str">
        <f t="shared" si="70"/>
        <v/>
      </c>
      <c r="DS59" s="291" t="str">
        <f t="shared" si="71"/>
        <v/>
      </c>
      <c r="DT59" s="291" t="str">
        <f t="shared" si="72"/>
        <v/>
      </c>
      <c r="DU59" s="291" t="str">
        <f t="shared" si="73"/>
        <v/>
      </c>
      <c r="DV59" s="291" t="str">
        <f t="shared" si="74"/>
        <v/>
      </c>
      <c r="DW59" s="291" t="str">
        <f t="shared" si="75"/>
        <v/>
      </c>
      <c r="DX59" s="291" t="str">
        <f t="shared" si="76"/>
        <v/>
      </c>
      <c r="DY59" s="291" t="str">
        <f t="shared" si="77"/>
        <v/>
      </c>
      <c r="DZ59" s="291" t="str">
        <f t="shared" si="78"/>
        <v/>
      </c>
      <c r="EA59" s="291" t="str">
        <f t="shared" si="79"/>
        <v/>
      </c>
      <c r="EB59" s="291" t="str">
        <f t="shared" si="80"/>
        <v/>
      </c>
      <c r="EC59" s="291" t="str">
        <f t="shared" si="81"/>
        <v/>
      </c>
      <c r="ED59" s="291" t="str">
        <f t="shared" si="82"/>
        <v/>
      </c>
      <c r="EE59" s="291" t="str">
        <f t="shared" si="83"/>
        <v/>
      </c>
      <c r="EF59" s="291" t="str">
        <f t="shared" si="84"/>
        <v/>
      </c>
      <c r="EG59" s="291" t="str">
        <f t="shared" si="85"/>
        <v/>
      </c>
      <c r="EH59" s="291" t="str">
        <f t="shared" si="86"/>
        <v/>
      </c>
      <c r="EI59" s="291" t="str">
        <f t="shared" si="87"/>
        <v/>
      </c>
      <c r="EJ59" s="291" t="str">
        <f t="shared" si="88"/>
        <v/>
      </c>
      <c r="EK59" s="291" t="str">
        <f t="shared" si="89"/>
        <v/>
      </c>
      <c r="EL59" s="291" t="str">
        <f t="shared" si="90"/>
        <v/>
      </c>
      <c r="EM59" s="291" t="str">
        <f t="shared" si="91"/>
        <v/>
      </c>
      <c r="EN59" s="291" t="str">
        <f t="shared" si="92"/>
        <v/>
      </c>
      <c r="EO59" s="291" t="str">
        <f t="shared" si="93"/>
        <v/>
      </c>
      <c r="EP59" s="291" t="str">
        <f t="shared" si="94"/>
        <v/>
      </c>
      <c r="EQ59" s="291" t="str">
        <f t="shared" si="95"/>
        <v/>
      </c>
      <c r="ER59" s="291" t="str">
        <f t="shared" si="96"/>
        <v/>
      </c>
      <c r="ES59" s="291" t="str">
        <f t="shared" si="97"/>
        <v/>
      </c>
      <c r="ET59" s="291" t="str">
        <f t="shared" si="98"/>
        <v/>
      </c>
      <c r="EU59" s="291" t="str">
        <f t="shared" si="99"/>
        <v/>
      </c>
      <c r="EV59" s="291" t="str">
        <f t="shared" si="100"/>
        <v/>
      </c>
      <c r="EW59" s="291" t="str">
        <f t="shared" si="101"/>
        <v/>
      </c>
      <c r="EX59" s="291" t="str">
        <f t="shared" si="102"/>
        <v/>
      </c>
      <c r="EY59" s="291" t="str">
        <f t="shared" si="103"/>
        <v/>
      </c>
      <c r="EZ59" s="291" t="str">
        <f t="shared" si="104"/>
        <v/>
      </c>
      <c r="FA59" s="291" t="str">
        <f t="shared" si="105"/>
        <v/>
      </c>
      <c r="FB59" s="291" t="str">
        <f t="shared" si="106"/>
        <v/>
      </c>
      <c r="FC59" s="291" t="str">
        <f t="shared" si="107"/>
        <v/>
      </c>
      <c r="FD59" s="291" t="str">
        <f t="shared" si="108"/>
        <v/>
      </c>
      <c r="FE59" s="291" t="str">
        <f t="shared" si="109"/>
        <v/>
      </c>
      <c r="FF59" s="291" t="str">
        <f t="shared" si="110"/>
        <v/>
      </c>
      <c r="FG59" s="291" t="str">
        <f t="shared" si="111"/>
        <v/>
      </c>
      <c r="FH59" s="291" t="str">
        <f t="shared" si="112"/>
        <v/>
      </c>
      <c r="FI59" s="291" t="str">
        <f t="shared" si="113"/>
        <v/>
      </c>
      <c r="FJ59" s="291" t="str">
        <f t="shared" ca="1" si="114"/>
        <v/>
      </c>
      <c r="FK59" s="291" t="str">
        <f t="shared" ca="1" si="115"/>
        <v/>
      </c>
      <c r="FL59" s="291" t="str">
        <f t="shared" si="116"/>
        <v/>
      </c>
      <c r="FM59" s="291" t="str">
        <f t="shared" si="117"/>
        <v/>
      </c>
      <c r="FN59" s="291" t="str">
        <f t="shared" si="118"/>
        <v/>
      </c>
      <c r="FO59" s="291" t="str">
        <f t="shared" si="119"/>
        <v/>
      </c>
      <c r="FP59" s="291" t="str">
        <f t="shared" si="120"/>
        <v/>
      </c>
      <c r="FQ59" s="291" t="str">
        <f t="shared" si="121"/>
        <v/>
      </c>
      <c r="FR59" s="291" t="str">
        <f t="shared" si="122"/>
        <v/>
      </c>
      <c r="FS59" s="291" t="str">
        <f t="shared" si="123"/>
        <v/>
      </c>
      <c r="FT59" s="291" t="str">
        <f t="shared" si="124"/>
        <v/>
      </c>
      <c r="FU59" s="291" t="str">
        <f t="shared" si="125"/>
        <v/>
      </c>
      <c r="FV59" s="291" t="str">
        <f t="shared" si="126"/>
        <v/>
      </c>
      <c r="FW59" s="291" t="str">
        <f t="shared" si="127"/>
        <v/>
      </c>
      <c r="FX59" s="291" t="str">
        <f t="shared" si="128"/>
        <v/>
      </c>
      <c r="FY59" s="291" t="str">
        <f t="shared" ca="1" si="129"/>
        <v/>
      </c>
      <c r="FZ59" s="291" t="str">
        <f ca="1">IF(AND(I59="",X59="",AC59=""),"",
IF(COUNTIF(エラー22シート!$G$4:$G$53, OFFSET(J59,IF(I59="",0,-I59+1),0)*100+OFFSET(Y59,IF(I59="",0,-I59+1),0)*10+AC59)&gt;0,"22-4",""))</f>
        <v/>
      </c>
      <c r="GA59" s="291" t="str">
        <f t="shared" ca="1" si="130"/>
        <v/>
      </c>
      <c r="GB59" s="291" t="str">
        <f t="shared" ca="1" si="131"/>
        <v/>
      </c>
      <c r="GC59" s="291" t="str">
        <f t="shared" ca="1" si="132"/>
        <v/>
      </c>
      <c r="GD59" s="291" t="str">
        <f t="shared" ca="1" si="133"/>
        <v/>
      </c>
      <c r="GE59" s="291" t="str">
        <f t="shared" ca="1" si="134"/>
        <v/>
      </c>
      <c r="GF59" s="291" t="str">
        <f t="shared" ca="1" si="135"/>
        <v/>
      </c>
      <c r="GG59" s="291" t="str">
        <f t="shared" ca="1" si="136"/>
        <v/>
      </c>
      <c r="GH59" s="291" t="str">
        <f t="shared" ca="1" si="137"/>
        <v/>
      </c>
      <c r="GI59" s="291" t="str">
        <f t="shared" ca="1" si="138"/>
        <v/>
      </c>
      <c r="GJ59" s="291" t="str">
        <f t="shared" ca="1" si="139"/>
        <v/>
      </c>
      <c r="GK59" s="291" t="str">
        <f t="shared" ca="1" si="140"/>
        <v/>
      </c>
      <c r="GL59" s="291" t="str">
        <f t="shared" si="141"/>
        <v/>
      </c>
      <c r="GM59" s="291" t="str">
        <f t="shared" ca="1" si="142"/>
        <v/>
      </c>
      <c r="GN59" s="291" t="str">
        <f t="shared" ca="1" si="143"/>
        <v/>
      </c>
      <c r="GO59" s="291" t="str">
        <f t="shared" ca="1" si="144"/>
        <v/>
      </c>
      <c r="GP59" s="291" t="str">
        <f t="shared" ca="1" si="145"/>
        <v/>
      </c>
      <c r="GQ59" s="291" t="str">
        <f t="shared" ca="1" si="146"/>
        <v/>
      </c>
      <c r="GR59" s="291" t="str">
        <f t="shared" ca="1" si="147"/>
        <v/>
      </c>
      <c r="GS59" s="291" t="str">
        <f t="shared" ca="1" si="148"/>
        <v/>
      </c>
      <c r="GT59" s="291" t="str">
        <f t="shared" ca="1" si="149"/>
        <v/>
      </c>
      <c r="GU59" s="291" t="str">
        <f t="shared" ca="1" si="150"/>
        <v/>
      </c>
      <c r="GV59" s="291" t="str">
        <f t="shared" ca="1" si="151"/>
        <v/>
      </c>
      <c r="GW59" s="291" t="str">
        <f t="shared" ca="1" si="152"/>
        <v/>
      </c>
      <c r="GX59" s="291" t="str">
        <f t="shared" ca="1" si="153"/>
        <v/>
      </c>
      <c r="GY59" s="291" t="str">
        <f t="shared" ca="1" si="154"/>
        <v/>
      </c>
      <c r="GZ59" s="291" t="str">
        <f t="shared" ca="1" si="155"/>
        <v/>
      </c>
      <c r="HA59" s="291" t="str">
        <f t="shared" si="156"/>
        <v/>
      </c>
      <c r="HB59" s="291" t="str">
        <f t="shared" si="157"/>
        <v/>
      </c>
      <c r="HC59" s="291" t="str">
        <f t="shared" si="158"/>
        <v/>
      </c>
      <c r="HD59" s="291" t="str">
        <f t="shared" si="159"/>
        <v/>
      </c>
      <c r="HE59" s="291" t="str">
        <f t="shared" si="160"/>
        <v/>
      </c>
      <c r="HF59" s="291" t="str">
        <f t="shared" si="161"/>
        <v/>
      </c>
      <c r="HG59" s="291" t="str">
        <f t="shared" si="162"/>
        <v/>
      </c>
      <c r="HH59" s="291" t="str">
        <f t="shared" si="163"/>
        <v/>
      </c>
      <c r="HI59" s="291" t="str">
        <f t="shared" si="164"/>
        <v/>
      </c>
      <c r="HJ59" s="291" t="str">
        <f t="shared" si="165"/>
        <v/>
      </c>
      <c r="HK59" s="291" t="str">
        <f t="shared" si="166"/>
        <v/>
      </c>
      <c r="HL59" s="291" t="str">
        <f t="shared" si="167"/>
        <v/>
      </c>
      <c r="HM59" s="291" t="str">
        <f t="shared" si="168"/>
        <v>41-1</v>
      </c>
      <c r="HN59" s="291" t="str">
        <f t="shared" si="169"/>
        <v>35-1</v>
      </c>
    </row>
    <row r="60" spans="1:222">
      <c r="A60" s="332">
        <v>56</v>
      </c>
      <c r="B60" s="332">
        <f>COUNTIF('中間シート (2)'!M:M,行政集計シート※記入不要です!A60)</f>
        <v>0</v>
      </c>
      <c r="C60" s="188" t="str">
        <f t="shared" si="182"/>
        <v/>
      </c>
      <c r="D60" s="188" t="str">
        <f t="shared" si="181"/>
        <v/>
      </c>
      <c r="E60" s="188"/>
      <c r="F60" s="188" t="str">
        <f t="shared" si="179"/>
        <v/>
      </c>
      <c r="G60" s="189"/>
      <c r="H60" s="186" t="str">
        <f>IFERROR(VLOOKUP($A60,'中間シート (2)'!$M$6:$AR$65,H$1,FALSE),"")</f>
        <v/>
      </c>
      <c r="I60" s="186" t="str">
        <f>IFERROR(VLOOKUP($A60,'中間シート (2)'!$M$6:$AR$65,I$1,FALSE),"")</f>
        <v/>
      </c>
      <c r="J60" s="186" t="str">
        <f>IFERROR(VLOOKUP($A60,'中間シート (2)'!$M$6:$AR$65,J$1,FALSE),"")</f>
        <v/>
      </c>
      <c r="K60" s="186" t="str">
        <f>IFERROR(VLOOKUP($A60,'中間シート (2)'!$M$6:$AR$65,K$1,FALSE),"")</f>
        <v/>
      </c>
      <c r="L60" s="186" t="str">
        <f>IFERROR(VLOOKUP($A60,'中間シート (2)'!$M$6:$AR$65,L$1,FALSE),"")</f>
        <v/>
      </c>
      <c r="M60" s="186" t="str">
        <f>IFERROR(VLOOKUP($A60,'中間シート (2)'!$M$6:$AR$65,M$1,FALSE),"")</f>
        <v/>
      </c>
      <c r="N60" s="186" t="str">
        <f>IFERROR(VLOOKUP($A60,'中間シート (2)'!$M$6:$AR$65,N$1,FALSE),"")</f>
        <v/>
      </c>
      <c r="O60" s="186" t="str">
        <f>IFERROR(VLOOKUP($A60,'中間シート (2)'!$M$6:$AR$65,O$1,FALSE),"")</f>
        <v/>
      </c>
      <c r="P60" s="186" t="str">
        <f>IFERROR(VLOOKUP($A60,'中間シート (2)'!$M$6:$AR$65,P$1,FALSE),"")</f>
        <v/>
      </c>
      <c r="Q60" s="186" t="str">
        <f>IFERROR(VLOOKUP($A60,'中間シート (2)'!$M$6:$AR$65,Q$1,FALSE),"")</f>
        <v/>
      </c>
      <c r="R60" s="186" t="str">
        <f>IFERROR(VLOOKUP($A60,'中間シート (2)'!$M$6:$AR$65,R$1,FALSE),"")</f>
        <v/>
      </c>
      <c r="S60" s="186" t="str">
        <f>IFERROR(VLOOKUP($A60,'中間シート (2)'!$M$6:$AR$65,S$1,FALSE),"")</f>
        <v/>
      </c>
      <c r="T60" s="186" t="str">
        <f>IFERROR(VLOOKUP($A60,'中間シート (2)'!$M$6:$AR$65,T$1,FALSE),"")</f>
        <v/>
      </c>
      <c r="U60" s="186" t="str">
        <f>IFERROR(VLOOKUP($A60,'中間シート (2)'!$M$6:$AR$65,U$1,FALSE),"")</f>
        <v/>
      </c>
      <c r="V60" s="186" t="str">
        <f>IFERROR(VLOOKUP($A60,'中間シート (2)'!$M$6:$AR$65,V$1,FALSE),"")</f>
        <v/>
      </c>
      <c r="W60" s="186"/>
      <c r="X60" s="186" t="str">
        <f>IFERROR(VLOOKUP($A60,'中間シート (2)'!$M$6:$AR$65,X$1,FALSE),"")</f>
        <v/>
      </c>
      <c r="Y60" s="186" t="str">
        <f>IFERROR(VLOOKUP($A60,'中間シート (2)'!$M$6:$AR$65,Y$1,FALSE),"")</f>
        <v/>
      </c>
      <c r="Z60" s="186" t="str">
        <f>IFERROR(VLOOKUP($A60,'中間シート (2)'!$M$6:$AR$65,Z$1,FALSE),"")</f>
        <v/>
      </c>
      <c r="AA60" s="186" t="str">
        <f>IFERROR(VLOOKUP($A60,'中間シート (2)'!$M$6:$AR$65,AA$1,FALSE),"")</f>
        <v/>
      </c>
      <c r="AB60" s="186" t="str">
        <f>IFERROR(VLOOKUP($A60,'中間シート (2)'!$M$6:$AR$65,AB$1,FALSE),"")</f>
        <v/>
      </c>
      <c r="AC60" s="186" t="str">
        <f>IFERROR(VLOOKUP($A60,'中間シート (2)'!$M$6:$AR$65,AC$1,FALSE),"")</f>
        <v/>
      </c>
      <c r="AD60" s="186" t="str">
        <f>IFERROR(VLOOKUP($A60,'中間シート (2)'!$M$6:$AR$65,AD$1,FALSE),"")</f>
        <v/>
      </c>
      <c r="AE60" s="186" t="str">
        <f>IFERROR(VLOOKUP($A60,'中間シート (2)'!$M$6:$AR$65,AE$1,FALSE),"")</f>
        <v/>
      </c>
      <c r="AF60" s="186"/>
      <c r="AG60" s="186"/>
      <c r="AH60" s="186"/>
      <c r="AI60" s="194" t="str">
        <f>IFERROR(VLOOKUP($A60,'中間シート (2)'!$M$6:$BC$67,AI$1,FALSE),"")</f>
        <v/>
      </c>
      <c r="AJ60" s="194" t="str">
        <f>IFERROR(VLOOKUP($A60,'中間シート (2)'!$M$6:$BC$67,AJ$1,FALSE),"")</f>
        <v/>
      </c>
      <c r="AK60" s="194" t="str">
        <f>IFERROR(VLOOKUP($A60,'中間シート (2)'!$M$6:$BC$67,AK$1,FALSE),"")</f>
        <v/>
      </c>
      <c r="AL60" s="194" t="str">
        <f>IFERROR(VLOOKUP($A60,'中間シート (2)'!$M$6:$BC$67,AL$1,FALSE),"")</f>
        <v/>
      </c>
      <c r="AM60" s="194" t="str">
        <f>IFERROR(VLOOKUP($A60,'中間シート (2)'!$M$6:$BC$67,AM$1,FALSE),"")</f>
        <v/>
      </c>
      <c r="AN60" s="194" t="str">
        <f>IFERROR(VLOOKUP($A60,'中間シート (2)'!$M$6:$BC$67,AN$1,FALSE),"")</f>
        <v/>
      </c>
      <c r="AO60" s="194" t="str">
        <f>IFERROR(VLOOKUP($A60,'中間シート (2)'!$M$6:$BC$67,AO$1,FALSE),"")</f>
        <v/>
      </c>
      <c r="AP60" s="194" t="str">
        <f>IFERROR(VLOOKUP($A60,'中間シート (2)'!$M$6:$BC$67,AP$1,FALSE),"")</f>
        <v/>
      </c>
      <c r="AS60" s="187"/>
      <c r="AT60" s="187"/>
      <c r="AU60" s="187"/>
      <c r="AV60" s="290">
        <f t="shared" si="183"/>
        <v>1</v>
      </c>
      <c r="AW60" s="290">
        <f t="shared" si="184"/>
        <v>1</v>
      </c>
      <c r="AX60" s="290">
        <f t="shared" si="185"/>
        <v>1</v>
      </c>
      <c r="AY60" s="290">
        <f t="shared" si="186"/>
        <v>56</v>
      </c>
      <c r="AZ60" s="290">
        <f t="shared" si="187"/>
        <v>56</v>
      </c>
      <c r="BA60" s="290">
        <f t="shared" si="188"/>
        <v>561</v>
      </c>
      <c r="BB60" s="290">
        <f t="shared" si="8"/>
        <v>0</v>
      </c>
      <c r="BC60" s="290">
        <f t="shared" si="9"/>
        <v>0</v>
      </c>
      <c r="BD60" s="290">
        <f t="shared" si="189"/>
        <v>0</v>
      </c>
      <c r="BE60" s="290"/>
      <c r="BF60" s="290">
        <v>56</v>
      </c>
      <c r="BG60" s="290">
        <f t="shared" si="180"/>
        <v>0</v>
      </c>
      <c r="BH60" s="290">
        <f t="shared" si="12"/>
        <v>0</v>
      </c>
      <c r="BI60" s="290"/>
      <c r="BJ60" s="291" t="str">
        <f t="shared" si="13"/>
        <v>2-1</v>
      </c>
      <c r="BK60" s="291" t="str">
        <f t="shared" si="14"/>
        <v/>
      </c>
      <c r="BL60" s="291" t="str">
        <f t="shared" si="15"/>
        <v/>
      </c>
      <c r="BM60" s="291" t="str">
        <f t="shared" si="16"/>
        <v/>
      </c>
      <c r="BN60" s="291" t="str">
        <f t="shared" ca="1" si="17"/>
        <v/>
      </c>
      <c r="BO60" s="291" t="str">
        <f t="shared" ca="1" si="18"/>
        <v/>
      </c>
      <c r="BP60" s="291" t="str">
        <f t="shared" si="19"/>
        <v/>
      </c>
      <c r="BQ60" s="291" t="str">
        <f t="shared" ca="1" si="20"/>
        <v/>
      </c>
      <c r="BR60" s="291" t="str">
        <f t="shared" si="21"/>
        <v/>
      </c>
      <c r="BS60" s="291" t="str">
        <f t="shared" si="22"/>
        <v/>
      </c>
      <c r="BT60" s="291" t="str">
        <f t="shared" si="23"/>
        <v/>
      </c>
      <c r="BU60" s="291" t="str">
        <f t="shared" si="24"/>
        <v/>
      </c>
      <c r="BV60" s="291" t="str">
        <f t="shared" ca="1" si="25"/>
        <v/>
      </c>
      <c r="BW60" s="291" t="str">
        <f t="shared" si="26"/>
        <v/>
      </c>
      <c r="BX60" s="291" t="str">
        <f t="shared" ca="1" si="27"/>
        <v/>
      </c>
      <c r="BY60" s="291" t="str">
        <f t="shared" si="28"/>
        <v/>
      </c>
      <c r="BZ60" s="291" t="str">
        <f t="shared" si="29"/>
        <v/>
      </c>
      <c r="CA60" s="291" t="str">
        <f t="shared" si="30"/>
        <v>5-4</v>
      </c>
      <c r="CB60" s="291" t="str">
        <f t="shared" si="31"/>
        <v/>
      </c>
      <c r="CC60" s="291" t="str">
        <f t="shared" si="32"/>
        <v/>
      </c>
      <c r="CD60" s="291" t="str">
        <f t="shared" si="33"/>
        <v/>
      </c>
      <c r="CE60" s="291" t="str">
        <f t="shared" si="34"/>
        <v/>
      </c>
      <c r="CF60" s="291" t="str">
        <f t="shared" si="35"/>
        <v/>
      </c>
      <c r="CG60" s="291" t="str">
        <f t="shared" si="36"/>
        <v>7-3</v>
      </c>
      <c r="CH60" s="291" t="str">
        <f t="shared" si="37"/>
        <v/>
      </c>
      <c r="CI60" s="291" t="str">
        <f t="shared" si="38"/>
        <v/>
      </c>
      <c r="CJ60" s="291" t="str">
        <f t="shared" si="39"/>
        <v>8-3</v>
      </c>
      <c r="CK60" s="291" t="str">
        <f t="shared" si="40"/>
        <v>8-4</v>
      </c>
      <c r="CL60" s="291" t="str">
        <f t="shared" si="41"/>
        <v/>
      </c>
      <c r="CM60" s="291" t="str">
        <f t="shared" si="42"/>
        <v>9-1-3</v>
      </c>
      <c r="CN60" s="291" t="str">
        <f>IF(AND(I60&gt;=2, I60&lt;=4, N60=""), "",
IF(AND(N60&lt;&gt;"",IFERROR(MATCH(VALUE(N60),'主要用途（大分類）'!$A$5:$A$38,0),0)=0),"9-1-4",""))</f>
        <v/>
      </c>
      <c r="CO60" s="291" t="str">
        <f t="shared" si="43"/>
        <v/>
      </c>
      <c r="CP60" s="291" t="str">
        <f t="shared" si="44"/>
        <v>9-2-2</v>
      </c>
      <c r="CQ60" s="291" t="str">
        <f>IF(AND(I60&gt;=2, I60&lt;=4, O60=""), "",
IF(OR(AND(O60&lt;&gt;"",IFERROR(MATCH(VALUE(O60),建築物の用途区分!$C$5:$C$76,0),0)=0),AND(AI60&lt;&gt;"",IFERROR(MATCH(VALUE(AI60),建築物の用途区分!$C$5:$C$76,0),0)=0),AND(AK60&lt;&gt;"",IFERROR(MATCH(VALUE(AK60),建築物の用途区分!$C$5:$C$76,0),0)=0),AND(AM60&lt;&gt;"",IFERROR(MATCH(VALUE(AM60),建築物の用途区分!$C$5:$C$76,0),0)=0)),"9-2-3",""))</f>
        <v/>
      </c>
      <c r="CR60" s="291" t="str">
        <f>IF(AND(I60&gt;=2, I60&lt;=4, O60=""), "",IF(M60=1,IF(VLOOKUP(VALUE(O60),'用途の分類（用途区分）対応表'!$B$7:$S$78,IF(VALUE(N60)=1,2,IF(VALUE(N60)=2,3,IF(AND(N60&gt;=10,N60&lt;=24),N60-6,N60-26))),FALSE)="×","9-2-4",""),""))</f>
        <v/>
      </c>
      <c r="CS60" s="291" t="str">
        <f t="shared" si="45"/>
        <v/>
      </c>
      <c r="CT60" s="291" t="str">
        <f t="shared" si="46"/>
        <v/>
      </c>
      <c r="CU60" s="291" t="str">
        <f t="shared" si="47"/>
        <v/>
      </c>
      <c r="CV60" s="291" t="str">
        <f t="shared" si="48"/>
        <v/>
      </c>
      <c r="CW60" s="291" t="str">
        <f t="shared" si="49"/>
        <v/>
      </c>
      <c r="CX60" s="291" t="str">
        <f t="shared" si="50"/>
        <v/>
      </c>
      <c r="CY60" s="291" t="str">
        <f t="shared" si="51"/>
        <v/>
      </c>
      <c r="CZ60" s="291" t="str">
        <f t="shared" si="52"/>
        <v>11-3</v>
      </c>
      <c r="DA60" s="291" t="str">
        <f t="shared" si="53"/>
        <v/>
      </c>
      <c r="DB60" s="291" t="str">
        <f t="shared" si="54"/>
        <v/>
      </c>
      <c r="DC60" s="291" t="str">
        <f t="shared" si="55"/>
        <v/>
      </c>
      <c r="DD60" s="291" t="str">
        <f t="shared" si="56"/>
        <v>12-3</v>
      </c>
      <c r="DE60" s="291" t="str">
        <f t="shared" si="57"/>
        <v/>
      </c>
      <c r="DF60" s="291" t="str">
        <f t="shared" si="58"/>
        <v/>
      </c>
      <c r="DG60" s="291" t="str">
        <f t="shared" si="59"/>
        <v/>
      </c>
      <c r="DH60" s="291" t="str">
        <f t="shared" si="60"/>
        <v>13-3</v>
      </c>
      <c r="DI60" s="291" t="str">
        <f t="shared" si="61"/>
        <v/>
      </c>
      <c r="DJ60" s="291" t="str">
        <f t="shared" si="62"/>
        <v/>
      </c>
      <c r="DK60" s="291" t="str">
        <f t="shared" si="63"/>
        <v>13-8</v>
      </c>
      <c r="DL60" s="291" t="str">
        <f t="shared" si="64"/>
        <v/>
      </c>
      <c r="DM60" s="291" t="str">
        <f t="shared" si="65"/>
        <v/>
      </c>
      <c r="DN60" s="291" t="str">
        <f t="shared" si="66"/>
        <v/>
      </c>
      <c r="DO60" s="291" t="str">
        <f t="shared" si="67"/>
        <v>14-2</v>
      </c>
      <c r="DP60" s="291" t="str">
        <f t="shared" si="68"/>
        <v/>
      </c>
      <c r="DQ60" s="291" t="str">
        <f t="shared" si="69"/>
        <v/>
      </c>
      <c r="DR60" s="291" t="str">
        <f t="shared" si="70"/>
        <v/>
      </c>
      <c r="DS60" s="291" t="str">
        <f t="shared" si="71"/>
        <v/>
      </c>
      <c r="DT60" s="291" t="str">
        <f t="shared" si="72"/>
        <v/>
      </c>
      <c r="DU60" s="291" t="str">
        <f t="shared" si="73"/>
        <v/>
      </c>
      <c r="DV60" s="291" t="str">
        <f t="shared" si="74"/>
        <v/>
      </c>
      <c r="DW60" s="291" t="str">
        <f t="shared" si="75"/>
        <v/>
      </c>
      <c r="DX60" s="291" t="str">
        <f t="shared" si="76"/>
        <v/>
      </c>
      <c r="DY60" s="291" t="str">
        <f t="shared" si="77"/>
        <v/>
      </c>
      <c r="DZ60" s="291" t="str">
        <f t="shared" si="78"/>
        <v/>
      </c>
      <c r="EA60" s="291" t="str">
        <f t="shared" si="79"/>
        <v/>
      </c>
      <c r="EB60" s="291" t="str">
        <f t="shared" si="80"/>
        <v/>
      </c>
      <c r="EC60" s="291" t="str">
        <f t="shared" si="81"/>
        <v/>
      </c>
      <c r="ED60" s="291" t="str">
        <f t="shared" si="82"/>
        <v/>
      </c>
      <c r="EE60" s="291" t="str">
        <f t="shared" si="83"/>
        <v/>
      </c>
      <c r="EF60" s="291" t="str">
        <f t="shared" si="84"/>
        <v/>
      </c>
      <c r="EG60" s="291" t="str">
        <f t="shared" si="85"/>
        <v/>
      </c>
      <c r="EH60" s="291" t="str">
        <f t="shared" si="86"/>
        <v/>
      </c>
      <c r="EI60" s="291" t="str">
        <f t="shared" si="87"/>
        <v/>
      </c>
      <c r="EJ60" s="291" t="str">
        <f t="shared" si="88"/>
        <v/>
      </c>
      <c r="EK60" s="291" t="str">
        <f t="shared" si="89"/>
        <v/>
      </c>
      <c r="EL60" s="291" t="str">
        <f t="shared" si="90"/>
        <v/>
      </c>
      <c r="EM60" s="291" t="str">
        <f t="shared" si="91"/>
        <v/>
      </c>
      <c r="EN60" s="291" t="str">
        <f t="shared" si="92"/>
        <v/>
      </c>
      <c r="EO60" s="291" t="str">
        <f t="shared" si="93"/>
        <v/>
      </c>
      <c r="EP60" s="291" t="str">
        <f t="shared" si="94"/>
        <v/>
      </c>
      <c r="EQ60" s="291" t="str">
        <f t="shared" si="95"/>
        <v/>
      </c>
      <c r="ER60" s="291" t="str">
        <f t="shared" si="96"/>
        <v/>
      </c>
      <c r="ES60" s="291" t="str">
        <f t="shared" si="97"/>
        <v/>
      </c>
      <c r="ET60" s="291" t="str">
        <f t="shared" si="98"/>
        <v/>
      </c>
      <c r="EU60" s="291" t="str">
        <f t="shared" si="99"/>
        <v/>
      </c>
      <c r="EV60" s="291" t="str">
        <f t="shared" si="100"/>
        <v/>
      </c>
      <c r="EW60" s="291" t="str">
        <f t="shared" si="101"/>
        <v/>
      </c>
      <c r="EX60" s="291" t="str">
        <f t="shared" si="102"/>
        <v/>
      </c>
      <c r="EY60" s="291" t="str">
        <f t="shared" si="103"/>
        <v/>
      </c>
      <c r="EZ60" s="291" t="str">
        <f t="shared" si="104"/>
        <v/>
      </c>
      <c r="FA60" s="291" t="str">
        <f t="shared" si="105"/>
        <v/>
      </c>
      <c r="FB60" s="291" t="str">
        <f t="shared" si="106"/>
        <v/>
      </c>
      <c r="FC60" s="291" t="str">
        <f t="shared" si="107"/>
        <v/>
      </c>
      <c r="FD60" s="291" t="str">
        <f t="shared" si="108"/>
        <v/>
      </c>
      <c r="FE60" s="291" t="str">
        <f t="shared" si="109"/>
        <v/>
      </c>
      <c r="FF60" s="291" t="str">
        <f t="shared" si="110"/>
        <v/>
      </c>
      <c r="FG60" s="291" t="str">
        <f t="shared" si="111"/>
        <v/>
      </c>
      <c r="FH60" s="291" t="str">
        <f t="shared" si="112"/>
        <v/>
      </c>
      <c r="FI60" s="291" t="str">
        <f t="shared" si="113"/>
        <v/>
      </c>
      <c r="FJ60" s="291" t="str">
        <f t="shared" ca="1" si="114"/>
        <v/>
      </c>
      <c r="FK60" s="291" t="str">
        <f t="shared" ca="1" si="115"/>
        <v/>
      </c>
      <c r="FL60" s="291" t="str">
        <f t="shared" si="116"/>
        <v/>
      </c>
      <c r="FM60" s="291" t="str">
        <f t="shared" si="117"/>
        <v/>
      </c>
      <c r="FN60" s="291" t="str">
        <f t="shared" si="118"/>
        <v/>
      </c>
      <c r="FO60" s="291" t="str">
        <f t="shared" si="119"/>
        <v/>
      </c>
      <c r="FP60" s="291" t="str">
        <f t="shared" si="120"/>
        <v/>
      </c>
      <c r="FQ60" s="291" t="str">
        <f t="shared" si="121"/>
        <v/>
      </c>
      <c r="FR60" s="291" t="str">
        <f t="shared" si="122"/>
        <v/>
      </c>
      <c r="FS60" s="291" t="str">
        <f t="shared" si="123"/>
        <v/>
      </c>
      <c r="FT60" s="291" t="str">
        <f t="shared" si="124"/>
        <v/>
      </c>
      <c r="FU60" s="291" t="str">
        <f t="shared" si="125"/>
        <v/>
      </c>
      <c r="FV60" s="291" t="str">
        <f t="shared" si="126"/>
        <v/>
      </c>
      <c r="FW60" s="291" t="str">
        <f t="shared" si="127"/>
        <v/>
      </c>
      <c r="FX60" s="291" t="str">
        <f t="shared" si="128"/>
        <v/>
      </c>
      <c r="FY60" s="291" t="str">
        <f t="shared" ca="1" si="129"/>
        <v/>
      </c>
      <c r="FZ60" s="291" t="str">
        <f ca="1">IF(AND(I60="",X60="",AC60=""),"",
IF(COUNTIF(エラー22シート!$G$4:$G$53, OFFSET(J60,IF(I60="",0,-I60+1),0)*100+OFFSET(Y60,IF(I60="",0,-I60+1),0)*10+AC60)&gt;0,"22-4",""))</f>
        <v/>
      </c>
      <c r="GA60" s="291" t="str">
        <f t="shared" ca="1" si="130"/>
        <v/>
      </c>
      <c r="GB60" s="291" t="str">
        <f t="shared" ca="1" si="131"/>
        <v/>
      </c>
      <c r="GC60" s="291" t="str">
        <f t="shared" ca="1" si="132"/>
        <v/>
      </c>
      <c r="GD60" s="291" t="str">
        <f t="shared" ca="1" si="133"/>
        <v/>
      </c>
      <c r="GE60" s="291" t="str">
        <f t="shared" ca="1" si="134"/>
        <v/>
      </c>
      <c r="GF60" s="291" t="str">
        <f t="shared" ca="1" si="135"/>
        <v/>
      </c>
      <c r="GG60" s="291" t="str">
        <f t="shared" ca="1" si="136"/>
        <v/>
      </c>
      <c r="GH60" s="291" t="str">
        <f t="shared" ca="1" si="137"/>
        <v/>
      </c>
      <c r="GI60" s="291" t="str">
        <f t="shared" ca="1" si="138"/>
        <v/>
      </c>
      <c r="GJ60" s="291" t="str">
        <f t="shared" ca="1" si="139"/>
        <v/>
      </c>
      <c r="GK60" s="291" t="str">
        <f t="shared" ca="1" si="140"/>
        <v/>
      </c>
      <c r="GL60" s="291" t="str">
        <f t="shared" si="141"/>
        <v/>
      </c>
      <c r="GM60" s="291" t="str">
        <f t="shared" ca="1" si="142"/>
        <v/>
      </c>
      <c r="GN60" s="291" t="str">
        <f t="shared" ca="1" si="143"/>
        <v/>
      </c>
      <c r="GO60" s="291" t="str">
        <f t="shared" ca="1" si="144"/>
        <v/>
      </c>
      <c r="GP60" s="291" t="str">
        <f t="shared" ca="1" si="145"/>
        <v/>
      </c>
      <c r="GQ60" s="291" t="str">
        <f t="shared" ca="1" si="146"/>
        <v/>
      </c>
      <c r="GR60" s="291" t="str">
        <f t="shared" ca="1" si="147"/>
        <v/>
      </c>
      <c r="GS60" s="291" t="str">
        <f t="shared" ca="1" si="148"/>
        <v/>
      </c>
      <c r="GT60" s="291" t="str">
        <f t="shared" ca="1" si="149"/>
        <v/>
      </c>
      <c r="GU60" s="291" t="str">
        <f t="shared" ca="1" si="150"/>
        <v/>
      </c>
      <c r="GV60" s="291" t="str">
        <f t="shared" ca="1" si="151"/>
        <v/>
      </c>
      <c r="GW60" s="291" t="str">
        <f t="shared" ca="1" si="152"/>
        <v/>
      </c>
      <c r="GX60" s="291" t="str">
        <f t="shared" ca="1" si="153"/>
        <v/>
      </c>
      <c r="GY60" s="291" t="str">
        <f t="shared" ca="1" si="154"/>
        <v/>
      </c>
      <c r="GZ60" s="291" t="str">
        <f t="shared" ca="1" si="155"/>
        <v/>
      </c>
      <c r="HA60" s="291" t="str">
        <f t="shared" si="156"/>
        <v/>
      </c>
      <c r="HB60" s="291" t="str">
        <f t="shared" si="157"/>
        <v/>
      </c>
      <c r="HC60" s="291" t="str">
        <f t="shared" si="158"/>
        <v/>
      </c>
      <c r="HD60" s="291" t="str">
        <f t="shared" si="159"/>
        <v/>
      </c>
      <c r="HE60" s="291" t="str">
        <f t="shared" si="160"/>
        <v/>
      </c>
      <c r="HF60" s="291" t="str">
        <f t="shared" si="161"/>
        <v/>
      </c>
      <c r="HG60" s="291" t="str">
        <f t="shared" si="162"/>
        <v/>
      </c>
      <c r="HH60" s="291" t="str">
        <f t="shared" si="163"/>
        <v/>
      </c>
      <c r="HI60" s="291" t="str">
        <f t="shared" si="164"/>
        <v/>
      </c>
      <c r="HJ60" s="291" t="str">
        <f t="shared" si="165"/>
        <v/>
      </c>
      <c r="HK60" s="291" t="str">
        <f t="shared" si="166"/>
        <v/>
      </c>
      <c r="HL60" s="291" t="str">
        <f t="shared" si="167"/>
        <v/>
      </c>
      <c r="HM60" s="291" t="str">
        <f t="shared" si="168"/>
        <v>41-1</v>
      </c>
      <c r="HN60" s="291" t="str">
        <f t="shared" si="169"/>
        <v>35-1</v>
      </c>
    </row>
    <row r="61" spans="1:222">
      <c r="A61" s="332">
        <v>57</v>
      </c>
      <c r="B61" s="332">
        <f>COUNTIF('中間シート (2)'!M:M,行政集計シート※記入不要です!A61)</f>
        <v>0</v>
      </c>
      <c r="C61" s="188" t="str">
        <f>IF(OR(H61&lt;&gt;"",I61&lt;&gt;""),C60,"")</f>
        <v/>
      </c>
      <c r="D61" s="188" t="str">
        <f t="shared" si="181"/>
        <v/>
      </c>
      <c r="E61" s="188"/>
      <c r="F61" s="188" t="str">
        <f t="shared" si="179"/>
        <v/>
      </c>
      <c r="G61" s="189"/>
      <c r="H61" s="186" t="str">
        <f>IFERROR(VLOOKUP($A61,'中間シート (2)'!$M$6:$AR$65,H$1,FALSE),"")</f>
        <v/>
      </c>
      <c r="I61" s="186" t="str">
        <f>IFERROR(VLOOKUP($A61,'中間シート (2)'!$M$6:$AR$65,I$1,FALSE),"")</f>
        <v/>
      </c>
      <c r="J61" s="186" t="str">
        <f>IFERROR(VLOOKUP($A61,'中間シート (2)'!$M$6:$AR$65,J$1,FALSE),"")</f>
        <v/>
      </c>
      <c r="K61" s="186" t="str">
        <f>IFERROR(VLOOKUP($A61,'中間シート (2)'!$M$6:$AR$65,K$1,FALSE),"")</f>
        <v/>
      </c>
      <c r="L61" s="186" t="str">
        <f>IFERROR(VLOOKUP($A61,'中間シート (2)'!$M$6:$AR$65,L$1,FALSE),"")</f>
        <v/>
      </c>
      <c r="M61" s="186" t="str">
        <f>IFERROR(VLOOKUP($A61,'中間シート (2)'!$M$6:$AR$65,M$1,FALSE),"")</f>
        <v/>
      </c>
      <c r="N61" s="186" t="str">
        <f>IFERROR(VLOOKUP($A61,'中間シート (2)'!$M$6:$AR$65,N$1,FALSE),"")</f>
        <v/>
      </c>
      <c r="O61" s="186" t="str">
        <f>IFERROR(VLOOKUP($A61,'中間シート (2)'!$M$6:$AR$65,O$1,FALSE),"")</f>
        <v/>
      </c>
      <c r="P61" s="186" t="str">
        <f>IFERROR(VLOOKUP($A61,'中間シート (2)'!$M$6:$AR$65,P$1,FALSE),"")</f>
        <v/>
      </c>
      <c r="Q61" s="186" t="str">
        <f>IFERROR(VLOOKUP($A61,'中間シート (2)'!$M$6:$AR$65,Q$1,FALSE),"")</f>
        <v/>
      </c>
      <c r="R61" s="186" t="str">
        <f>IFERROR(VLOOKUP($A61,'中間シート (2)'!$M$6:$AR$65,R$1,FALSE),"")</f>
        <v/>
      </c>
      <c r="S61" s="186" t="str">
        <f>IFERROR(VLOOKUP($A61,'中間シート (2)'!$M$6:$AR$65,S$1,FALSE),"")</f>
        <v/>
      </c>
      <c r="T61" s="186" t="str">
        <f>IFERROR(VLOOKUP($A61,'中間シート (2)'!$M$6:$AR$65,T$1,FALSE),"")</f>
        <v/>
      </c>
      <c r="U61" s="186" t="str">
        <f>IFERROR(VLOOKUP($A61,'中間シート (2)'!$M$6:$AR$65,U$1,FALSE),"")</f>
        <v/>
      </c>
      <c r="V61" s="186" t="str">
        <f>IFERROR(VLOOKUP($A61,'中間シート (2)'!$M$6:$AR$65,V$1,FALSE),"")</f>
        <v/>
      </c>
      <c r="W61" s="186"/>
      <c r="X61" s="186" t="str">
        <f>IFERROR(VLOOKUP($A61,'中間シート (2)'!$M$6:$AR$65,X$1,FALSE),"")</f>
        <v/>
      </c>
      <c r="Y61" s="186" t="str">
        <f>IFERROR(VLOOKUP($A61,'中間シート (2)'!$M$6:$AR$65,Y$1,FALSE),"")</f>
        <v/>
      </c>
      <c r="Z61" s="186" t="str">
        <f>IFERROR(VLOOKUP($A61,'中間シート (2)'!$M$6:$AR$65,Z$1,FALSE),"")</f>
        <v/>
      </c>
      <c r="AA61" s="186" t="str">
        <f>IFERROR(VLOOKUP($A61,'中間シート (2)'!$M$6:$AR$65,AA$1,FALSE),"")</f>
        <v/>
      </c>
      <c r="AB61" s="186" t="str">
        <f>IFERROR(VLOOKUP($A61,'中間シート (2)'!$M$6:$AR$65,AB$1,FALSE),"")</f>
        <v/>
      </c>
      <c r="AC61" s="186" t="str">
        <f>IFERROR(VLOOKUP($A61,'中間シート (2)'!$M$6:$AR$65,AC$1,FALSE),"")</f>
        <v/>
      </c>
      <c r="AD61" s="186" t="str">
        <f>IFERROR(VLOOKUP($A61,'中間シート (2)'!$M$6:$AR$65,AD$1,FALSE),"")</f>
        <v/>
      </c>
      <c r="AE61" s="186" t="str">
        <f>IFERROR(VLOOKUP($A61,'中間シート (2)'!$M$6:$AR$65,AE$1,FALSE),"")</f>
        <v/>
      </c>
      <c r="AF61" s="186"/>
      <c r="AG61" s="186"/>
      <c r="AH61" s="186"/>
      <c r="AI61" s="194" t="str">
        <f>IFERROR(VLOOKUP($A61,'中間シート (2)'!$M$6:$BC$67,AI$1,FALSE),"")</f>
        <v/>
      </c>
      <c r="AJ61" s="194" t="str">
        <f>IFERROR(VLOOKUP($A61,'中間シート (2)'!$M$6:$BC$67,AJ$1,FALSE),"")</f>
        <v/>
      </c>
      <c r="AK61" s="194" t="str">
        <f>IFERROR(VLOOKUP($A61,'中間シート (2)'!$M$6:$BC$67,AK$1,FALSE),"")</f>
        <v/>
      </c>
      <c r="AL61" s="194" t="str">
        <f>IFERROR(VLOOKUP($A61,'中間シート (2)'!$M$6:$BC$67,AL$1,FALSE),"")</f>
        <v/>
      </c>
      <c r="AM61" s="194" t="str">
        <f>IFERROR(VLOOKUP($A61,'中間シート (2)'!$M$6:$BC$67,AM$1,FALSE),"")</f>
        <v/>
      </c>
      <c r="AN61" s="194" t="str">
        <f>IFERROR(VLOOKUP($A61,'中間シート (2)'!$M$6:$BC$67,AN$1,FALSE),"")</f>
        <v/>
      </c>
      <c r="AO61" s="194" t="str">
        <f>IFERROR(VLOOKUP($A61,'中間シート (2)'!$M$6:$BC$67,AO$1,FALSE),"")</f>
        <v/>
      </c>
      <c r="AP61" s="194" t="str">
        <f>IFERROR(VLOOKUP($A61,'中間シート (2)'!$M$6:$BC$67,AP$1,FALSE),"")</f>
        <v/>
      </c>
      <c r="AS61" s="187"/>
      <c r="AT61" s="187"/>
      <c r="AU61" s="187"/>
      <c r="AV61" s="290">
        <f t="shared" si="183"/>
        <v>1</v>
      </c>
      <c r="AW61" s="290">
        <f t="shared" si="184"/>
        <v>1</v>
      </c>
      <c r="AX61" s="290">
        <f t="shared" si="185"/>
        <v>1</v>
      </c>
      <c r="AY61" s="290">
        <f t="shared" si="186"/>
        <v>57</v>
      </c>
      <c r="AZ61" s="290">
        <f t="shared" si="187"/>
        <v>57</v>
      </c>
      <c r="BA61" s="290">
        <f t="shared" si="188"/>
        <v>571</v>
      </c>
      <c r="BB61" s="290">
        <f t="shared" si="8"/>
        <v>0</v>
      </c>
      <c r="BC61" s="290">
        <f t="shared" si="9"/>
        <v>0</v>
      </c>
      <c r="BD61" s="290">
        <f t="shared" si="189"/>
        <v>0</v>
      </c>
      <c r="BE61" s="290"/>
      <c r="BF61" s="290">
        <v>57</v>
      </c>
      <c r="BG61" s="290">
        <f t="shared" si="180"/>
        <v>0</v>
      </c>
      <c r="BH61" s="290">
        <f t="shared" si="12"/>
        <v>0</v>
      </c>
      <c r="BI61" s="290"/>
      <c r="BJ61" s="291" t="str">
        <f t="shared" si="13"/>
        <v>2-1</v>
      </c>
      <c r="BK61" s="291" t="str">
        <f t="shared" si="14"/>
        <v/>
      </c>
      <c r="BL61" s="291" t="str">
        <f t="shared" si="15"/>
        <v/>
      </c>
      <c r="BM61" s="291" t="str">
        <f t="shared" si="16"/>
        <v/>
      </c>
      <c r="BN61" s="291" t="str">
        <f t="shared" ca="1" si="17"/>
        <v/>
      </c>
      <c r="BO61" s="291" t="str">
        <f t="shared" ca="1" si="18"/>
        <v/>
      </c>
      <c r="BP61" s="291" t="str">
        <f t="shared" si="19"/>
        <v/>
      </c>
      <c r="BQ61" s="291" t="str">
        <f t="shared" ca="1" si="20"/>
        <v/>
      </c>
      <c r="BR61" s="291" t="str">
        <f t="shared" si="21"/>
        <v/>
      </c>
      <c r="BS61" s="291" t="str">
        <f t="shared" si="22"/>
        <v/>
      </c>
      <c r="BT61" s="291" t="str">
        <f t="shared" si="23"/>
        <v/>
      </c>
      <c r="BU61" s="291" t="str">
        <f t="shared" si="24"/>
        <v/>
      </c>
      <c r="BV61" s="291" t="str">
        <f t="shared" ca="1" si="25"/>
        <v/>
      </c>
      <c r="BW61" s="291" t="str">
        <f t="shared" si="26"/>
        <v/>
      </c>
      <c r="BX61" s="291" t="str">
        <f t="shared" ca="1" si="27"/>
        <v/>
      </c>
      <c r="BY61" s="291" t="str">
        <f t="shared" si="28"/>
        <v/>
      </c>
      <c r="BZ61" s="291" t="str">
        <f t="shared" si="29"/>
        <v/>
      </c>
      <c r="CA61" s="291" t="str">
        <f t="shared" si="30"/>
        <v>5-4</v>
      </c>
      <c r="CB61" s="291" t="str">
        <f t="shared" si="31"/>
        <v/>
      </c>
      <c r="CC61" s="291" t="str">
        <f t="shared" si="32"/>
        <v/>
      </c>
      <c r="CD61" s="291" t="str">
        <f t="shared" si="33"/>
        <v/>
      </c>
      <c r="CE61" s="291" t="str">
        <f t="shared" si="34"/>
        <v/>
      </c>
      <c r="CF61" s="291" t="str">
        <f t="shared" si="35"/>
        <v/>
      </c>
      <c r="CG61" s="291" t="str">
        <f t="shared" si="36"/>
        <v>7-3</v>
      </c>
      <c r="CH61" s="291" t="str">
        <f t="shared" si="37"/>
        <v/>
      </c>
      <c r="CI61" s="291" t="str">
        <f t="shared" si="38"/>
        <v/>
      </c>
      <c r="CJ61" s="291" t="str">
        <f t="shared" si="39"/>
        <v>8-3</v>
      </c>
      <c r="CK61" s="291" t="str">
        <f t="shared" si="40"/>
        <v>8-4</v>
      </c>
      <c r="CL61" s="291" t="str">
        <f t="shared" si="41"/>
        <v/>
      </c>
      <c r="CM61" s="291" t="str">
        <f t="shared" si="42"/>
        <v>9-1-3</v>
      </c>
      <c r="CN61" s="291" t="str">
        <f>IF(AND(I61&gt;=2, I61&lt;=4, N61=""), "",
IF(AND(N61&lt;&gt;"",IFERROR(MATCH(VALUE(N61),'主要用途（大分類）'!$A$5:$A$38,0),0)=0),"9-1-4",""))</f>
        <v/>
      </c>
      <c r="CO61" s="291" t="str">
        <f t="shared" si="43"/>
        <v/>
      </c>
      <c r="CP61" s="291" t="str">
        <f t="shared" si="44"/>
        <v>9-2-2</v>
      </c>
      <c r="CQ61" s="291" t="str">
        <f>IF(AND(I61&gt;=2, I61&lt;=4, O61=""), "",
IF(OR(AND(O61&lt;&gt;"",IFERROR(MATCH(VALUE(O61),建築物の用途区分!$C$5:$C$76,0),0)=0),AND(AI61&lt;&gt;"",IFERROR(MATCH(VALUE(AI61),建築物の用途区分!$C$5:$C$76,0),0)=0),AND(AK61&lt;&gt;"",IFERROR(MATCH(VALUE(AK61),建築物の用途区分!$C$5:$C$76,0),0)=0),AND(AM61&lt;&gt;"",IFERROR(MATCH(VALUE(AM61),建築物の用途区分!$C$5:$C$76,0),0)=0)),"9-2-3",""))</f>
        <v/>
      </c>
      <c r="CR61" s="291" t="str">
        <f>IF(AND(I61&gt;=2, I61&lt;=4, O61=""), "",IF(M61=1,IF(VLOOKUP(VALUE(O61),'用途の分類（用途区分）対応表'!$B$7:$S$78,IF(VALUE(N61)=1,2,IF(VALUE(N61)=2,3,IF(AND(N61&gt;=10,N61&lt;=24),N61-6,N61-26))),FALSE)="×","9-2-4",""),""))</f>
        <v/>
      </c>
      <c r="CS61" s="291" t="str">
        <f t="shared" si="45"/>
        <v/>
      </c>
      <c r="CT61" s="291" t="str">
        <f t="shared" si="46"/>
        <v/>
      </c>
      <c r="CU61" s="291" t="str">
        <f t="shared" si="47"/>
        <v/>
      </c>
      <c r="CV61" s="291" t="str">
        <f t="shared" si="48"/>
        <v/>
      </c>
      <c r="CW61" s="291" t="str">
        <f t="shared" si="49"/>
        <v/>
      </c>
      <c r="CX61" s="291" t="str">
        <f t="shared" si="50"/>
        <v/>
      </c>
      <c r="CY61" s="291" t="str">
        <f t="shared" si="51"/>
        <v/>
      </c>
      <c r="CZ61" s="291" t="str">
        <f t="shared" si="52"/>
        <v>11-3</v>
      </c>
      <c r="DA61" s="291" t="str">
        <f t="shared" si="53"/>
        <v/>
      </c>
      <c r="DB61" s="291" t="str">
        <f t="shared" si="54"/>
        <v/>
      </c>
      <c r="DC61" s="291" t="str">
        <f t="shared" si="55"/>
        <v/>
      </c>
      <c r="DD61" s="291" t="str">
        <f t="shared" si="56"/>
        <v>12-3</v>
      </c>
      <c r="DE61" s="291" t="str">
        <f t="shared" si="57"/>
        <v/>
      </c>
      <c r="DF61" s="291" t="str">
        <f t="shared" si="58"/>
        <v/>
      </c>
      <c r="DG61" s="291" t="str">
        <f t="shared" si="59"/>
        <v/>
      </c>
      <c r="DH61" s="291" t="str">
        <f t="shared" si="60"/>
        <v>13-3</v>
      </c>
      <c r="DI61" s="291" t="str">
        <f t="shared" si="61"/>
        <v/>
      </c>
      <c r="DJ61" s="291" t="str">
        <f t="shared" si="62"/>
        <v/>
      </c>
      <c r="DK61" s="291" t="str">
        <f t="shared" si="63"/>
        <v>13-8</v>
      </c>
      <c r="DL61" s="291" t="str">
        <f t="shared" si="64"/>
        <v/>
      </c>
      <c r="DM61" s="291" t="str">
        <f t="shared" si="65"/>
        <v/>
      </c>
      <c r="DN61" s="291" t="str">
        <f t="shared" si="66"/>
        <v/>
      </c>
      <c r="DO61" s="291" t="str">
        <f t="shared" si="67"/>
        <v>14-2</v>
      </c>
      <c r="DP61" s="291" t="str">
        <f t="shared" si="68"/>
        <v/>
      </c>
      <c r="DQ61" s="291" t="str">
        <f t="shared" si="69"/>
        <v/>
      </c>
      <c r="DR61" s="291" t="str">
        <f t="shared" si="70"/>
        <v/>
      </c>
      <c r="DS61" s="291" t="str">
        <f t="shared" si="71"/>
        <v/>
      </c>
      <c r="DT61" s="291" t="str">
        <f t="shared" si="72"/>
        <v/>
      </c>
      <c r="DU61" s="291" t="str">
        <f t="shared" si="73"/>
        <v/>
      </c>
      <c r="DV61" s="291" t="str">
        <f t="shared" si="74"/>
        <v/>
      </c>
      <c r="DW61" s="291" t="str">
        <f t="shared" si="75"/>
        <v/>
      </c>
      <c r="DX61" s="291" t="str">
        <f t="shared" si="76"/>
        <v/>
      </c>
      <c r="DY61" s="291" t="str">
        <f t="shared" si="77"/>
        <v/>
      </c>
      <c r="DZ61" s="291" t="str">
        <f t="shared" si="78"/>
        <v/>
      </c>
      <c r="EA61" s="291" t="str">
        <f t="shared" si="79"/>
        <v/>
      </c>
      <c r="EB61" s="291" t="str">
        <f t="shared" si="80"/>
        <v/>
      </c>
      <c r="EC61" s="291" t="str">
        <f t="shared" si="81"/>
        <v/>
      </c>
      <c r="ED61" s="291" t="str">
        <f t="shared" si="82"/>
        <v/>
      </c>
      <c r="EE61" s="291" t="str">
        <f t="shared" si="83"/>
        <v/>
      </c>
      <c r="EF61" s="291" t="str">
        <f t="shared" si="84"/>
        <v/>
      </c>
      <c r="EG61" s="291" t="str">
        <f t="shared" si="85"/>
        <v/>
      </c>
      <c r="EH61" s="291" t="str">
        <f t="shared" si="86"/>
        <v/>
      </c>
      <c r="EI61" s="291" t="str">
        <f t="shared" si="87"/>
        <v/>
      </c>
      <c r="EJ61" s="291" t="str">
        <f t="shared" si="88"/>
        <v/>
      </c>
      <c r="EK61" s="291" t="str">
        <f t="shared" si="89"/>
        <v/>
      </c>
      <c r="EL61" s="291" t="str">
        <f t="shared" si="90"/>
        <v/>
      </c>
      <c r="EM61" s="291" t="str">
        <f t="shared" si="91"/>
        <v/>
      </c>
      <c r="EN61" s="291" t="str">
        <f t="shared" si="92"/>
        <v/>
      </c>
      <c r="EO61" s="291" t="str">
        <f t="shared" si="93"/>
        <v/>
      </c>
      <c r="EP61" s="291" t="str">
        <f t="shared" si="94"/>
        <v/>
      </c>
      <c r="EQ61" s="291" t="str">
        <f t="shared" si="95"/>
        <v/>
      </c>
      <c r="ER61" s="291" t="str">
        <f t="shared" si="96"/>
        <v/>
      </c>
      <c r="ES61" s="291" t="str">
        <f t="shared" si="97"/>
        <v/>
      </c>
      <c r="ET61" s="291" t="str">
        <f t="shared" si="98"/>
        <v/>
      </c>
      <c r="EU61" s="291" t="str">
        <f t="shared" si="99"/>
        <v/>
      </c>
      <c r="EV61" s="291" t="str">
        <f t="shared" si="100"/>
        <v/>
      </c>
      <c r="EW61" s="291" t="str">
        <f t="shared" si="101"/>
        <v/>
      </c>
      <c r="EX61" s="291" t="str">
        <f t="shared" si="102"/>
        <v/>
      </c>
      <c r="EY61" s="291" t="str">
        <f t="shared" si="103"/>
        <v/>
      </c>
      <c r="EZ61" s="291" t="str">
        <f t="shared" si="104"/>
        <v/>
      </c>
      <c r="FA61" s="291" t="str">
        <f t="shared" si="105"/>
        <v/>
      </c>
      <c r="FB61" s="291" t="str">
        <f t="shared" si="106"/>
        <v/>
      </c>
      <c r="FC61" s="291" t="str">
        <f t="shared" si="107"/>
        <v/>
      </c>
      <c r="FD61" s="291" t="str">
        <f t="shared" si="108"/>
        <v/>
      </c>
      <c r="FE61" s="291" t="str">
        <f t="shared" si="109"/>
        <v/>
      </c>
      <c r="FF61" s="291" t="str">
        <f t="shared" si="110"/>
        <v/>
      </c>
      <c r="FG61" s="291" t="str">
        <f t="shared" si="111"/>
        <v/>
      </c>
      <c r="FH61" s="291" t="str">
        <f t="shared" si="112"/>
        <v/>
      </c>
      <c r="FI61" s="291" t="str">
        <f t="shared" si="113"/>
        <v/>
      </c>
      <c r="FJ61" s="291" t="str">
        <f t="shared" ca="1" si="114"/>
        <v/>
      </c>
      <c r="FK61" s="291" t="str">
        <f t="shared" ca="1" si="115"/>
        <v/>
      </c>
      <c r="FL61" s="291" t="str">
        <f t="shared" si="116"/>
        <v/>
      </c>
      <c r="FM61" s="291" t="str">
        <f t="shared" si="117"/>
        <v/>
      </c>
      <c r="FN61" s="291" t="str">
        <f t="shared" si="118"/>
        <v/>
      </c>
      <c r="FO61" s="291" t="str">
        <f t="shared" si="119"/>
        <v/>
      </c>
      <c r="FP61" s="291" t="str">
        <f t="shared" si="120"/>
        <v/>
      </c>
      <c r="FQ61" s="291" t="str">
        <f t="shared" si="121"/>
        <v/>
      </c>
      <c r="FR61" s="291" t="str">
        <f t="shared" si="122"/>
        <v/>
      </c>
      <c r="FS61" s="291" t="str">
        <f t="shared" si="123"/>
        <v/>
      </c>
      <c r="FT61" s="291" t="str">
        <f t="shared" si="124"/>
        <v/>
      </c>
      <c r="FU61" s="291" t="str">
        <f t="shared" si="125"/>
        <v/>
      </c>
      <c r="FV61" s="291" t="str">
        <f t="shared" si="126"/>
        <v/>
      </c>
      <c r="FW61" s="291" t="str">
        <f t="shared" si="127"/>
        <v/>
      </c>
      <c r="FX61" s="291" t="str">
        <f t="shared" si="128"/>
        <v/>
      </c>
      <c r="FY61" s="291" t="str">
        <f t="shared" ca="1" si="129"/>
        <v/>
      </c>
      <c r="FZ61" s="291" t="str">
        <f ca="1">IF(AND(I61="",X61="",AC61=""),"",
IF(COUNTIF(エラー22シート!$G$4:$G$53, OFFSET(J61,IF(I61="",0,-I61+1),0)*100+OFFSET(Y61,IF(I61="",0,-I61+1),0)*10+AC61)&gt;0,"22-4",""))</f>
        <v/>
      </c>
      <c r="GA61" s="291" t="str">
        <f t="shared" ca="1" si="130"/>
        <v/>
      </c>
      <c r="GB61" s="291" t="str">
        <f t="shared" ca="1" si="131"/>
        <v/>
      </c>
      <c r="GC61" s="291" t="str">
        <f t="shared" ca="1" si="132"/>
        <v/>
      </c>
      <c r="GD61" s="291" t="str">
        <f t="shared" ca="1" si="133"/>
        <v/>
      </c>
      <c r="GE61" s="291" t="str">
        <f t="shared" ca="1" si="134"/>
        <v/>
      </c>
      <c r="GF61" s="291" t="str">
        <f t="shared" ca="1" si="135"/>
        <v/>
      </c>
      <c r="GG61" s="291" t="str">
        <f t="shared" ca="1" si="136"/>
        <v/>
      </c>
      <c r="GH61" s="291" t="str">
        <f t="shared" ca="1" si="137"/>
        <v/>
      </c>
      <c r="GI61" s="291" t="str">
        <f t="shared" ca="1" si="138"/>
        <v/>
      </c>
      <c r="GJ61" s="291" t="str">
        <f t="shared" ca="1" si="139"/>
        <v/>
      </c>
      <c r="GK61" s="291" t="str">
        <f t="shared" ca="1" si="140"/>
        <v/>
      </c>
      <c r="GL61" s="291" t="str">
        <f t="shared" si="141"/>
        <v/>
      </c>
      <c r="GM61" s="291" t="str">
        <f t="shared" ca="1" si="142"/>
        <v/>
      </c>
      <c r="GN61" s="291" t="str">
        <f t="shared" ca="1" si="143"/>
        <v/>
      </c>
      <c r="GO61" s="291" t="str">
        <f t="shared" ca="1" si="144"/>
        <v/>
      </c>
      <c r="GP61" s="291" t="str">
        <f t="shared" ca="1" si="145"/>
        <v/>
      </c>
      <c r="GQ61" s="291" t="str">
        <f t="shared" ca="1" si="146"/>
        <v/>
      </c>
      <c r="GR61" s="291" t="str">
        <f t="shared" ca="1" si="147"/>
        <v/>
      </c>
      <c r="GS61" s="291" t="str">
        <f t="shared" ca="1" si="148"/>
        <v/>
      </c>
      <c r="GT61" s="291" t="str">
        <f t="shared" ca="1" si="149"/>
        <v/>
      </c>
      <c r="GU61" s="291" t="str">
        <f t="shared" ca="1" si="150"/>
        <v/>
      </c>
      <c r="GV61" s="291" t="str">
        <f t="shared" ca="1" si="151"/>
        <v/>
      </c>
      <c r="GW61" s="291" t="str">
        <f t="shared" ca="1" si="152"/>
        <v/>
      </c>
      <c r="GX61" s="291" t="str">
        <f t="shared" ca="1" si="153"/>
        <v/>
      </c>
      <c r="GY61" s="291" t="str">
        <f t="shared" ca="1" si="154"/>
        <v/>
      </c>
      <c r="GZ61" s="291" t="str">
        <f t="shared" ca="1" si="155"/>
        <v/>
      </c>
      <c r="HA61" s="291" t="str">
        <f t="shared" si="156"/>
        <v/>
      </c>
      <c r="HB61" s="291" t="str">
        <f t="shared" si="157"/>
        <v/>
      </c>
      <c r="HC61" s="291" t="str">
        <f t="shared" si="158"/>
        <v/>
      </c>
      <c r="HD61" s="291" t="str">
        <f t="shared" si="159"/>
        <v/>
      </c>
      <c r="HE61" s="291" t="str">
        <f t="shared" si="160"/>
        <v/>
      </c>
      <c r="HF61" s="291" t="str">
        <f t="shared" si="161"/>
        <v/>
      </c>
      <c r="HG61" s="291" t="str">
        <f t="shared" si="162"/>
        <v/>
      </c>
      <c r="HH61" s="291" t="str">
        <f t="shared" si="163"/>
        <v/>
      </c>
      <c r="HI61" s="291" t="str">
        <f t="shared" si="164"/>
        <v/>
      </c>
      <c r="HJ61" s="291" t="str">
        <f t="shared" si="165"/>
        <v/>
      </c>
      <c r="HK61" s="291" t="str">
        <f t="shared" si="166"/>
        <v/>
      </c>
      <c r="HL61" s="291" t="str">
        <f t="shared" si="167"/>
        <v/>
      </c>
      <c r="HM61" s="291" t="str">
        <f t="shared" si="168"/>
        <v>41-1</v>
      </c>
      <c r="HN61" s="291" t="str">
        <f t="shared" si="169"/>
        <v>35-1</v>
      </c>
    </row>
    <row r="62" spans="1:222">
      <c r="A62" s="332">
        <v>58</v>
      </c>
      <c r="B62" s="332">
        <f>COUNTIF('中間シート (2)'!M:M,行政集計シート※記入不要です!A62)</f>
        <v>0</v>
      </c>
      <c r="C62" s="188" t="str">
        <f>IF(OR(H62&lt;&gt;"",I62&lt;&gt;""),C61,"")</f>
        <v/>
      </c>
      <c r="D62" s="188" t="str">
        <f t="shared" si="181"/>
        <v/>
      </c>
      <c r="E62" s="188"/>
      <c r="F62" s="188" t="str">
        <f t="shared" si="179"/>
        <v/>
      </c>
      <c r="G62" s="189"/>
      <c r="H62" s="186" t="str">
        <f>IFERROR(VLOOKUP($A62,'中間シート (2)'!$M$6:$AR$65,H$1,FALSE),"")</f>
        <v/>
      </c>
      <c r="I62" s="186" t="str">
        <f>IFERROR(VLOOKUP($A62,'中間シート (2)'!$M$6:$AR$65,I$1,FALSE),"")</f>
        <v/>
      </c>
      <c r="J62" s="186" t="str">
        <f>IFERROR(VLOOKUP($A62,'中間シート (2)'!$M$6:$AR$65,J$1,FALSE),"")</f>
        <v/>
      </c>
      <c r="K62" s="186" t="str">
        <f>IFERROR(VLOOKUP($A62,'中間シート (2)'!$M$6:$AR$65,K$1,FALSE),"")</f>
        <v/>
      </c>
      <c r="L62" s="186" t="str">
        <f>IFERROR(VLOOKUP($A62,'中間シート (2)'!$M$6:$AR$65,L$1,FALSE),"")</f>
        <v/>
      </c>
      <c r="M62" s="186" t="str">
        <f>IFERROR(VLOOKUP($A62,'中間シート (2)'!$M$6:$AR$65,M$1,FALSE),"")</f>
        <v/>
      </c>
      <c r="N62" s="186" t="str">
        <f>IFERROR(VLOOKUP($A62,'中間シート (2)'!$M$6:$AR$65,N$1,FALSE),"")</f>
        <v/>
      </c>
      <c r="O62" s="186" t="str">
        <f>IFERROR(VLOOKUP($A62,'中間シート (2)'!$M$6:$AR$65,O$1,FALSE),"")</f>
        <v/>
      </c>
      <c r="P62" s="186" t="str">
        <f>IFERROR(VLOOKUP($A62,'中間シート (2)'!$M$6:$AR$65,P$1,FALSE),"")</f>
        <v/>
      </c>
      <c r="Q62" s="186" t="str">
        <f>IFERROR(VLOOKUP($A62,'中間シート (2)'!$M$6:$AR$65,Q$1,FALSE),"")</f>
        <v/>
      </c>
      <c r="R62" s="186" t="str">
        <f>IFERROR(VLOOKUP($A62,'中間シート (2)'!$M$6:$AR$65,R$1,FALSE),"")</f>
        <v/>
      </c>
      <c r="S62" s="186" t="str">
        <f>IFERROR(VLOOKUP($A62,'中間シート (2)'!$M$6:$AR$65,S$1,FALSE),"")</f>
        <v/>
      </c>
      <c r="T62" s="186" t="str">
        <f>IFERROR(VLOOKUP($A62,'中間シート (2)'!$M$6:$AR$65,T$1,FALSE),"")</f>
        <v/>
      </c>
      <c r="U62" s="186" t="str">
        <f>IFERROR(VLOOKUP($A62,'中間シート (2)'!$M$6:$AR$65,U$1,FALSE),"")</f>
        <v/>
      </c>
      <c r="V62" s="186" t="str">
        <f>IFERROR(VLOOKUP($A62,'中間シート (2)'!$M$6:$AR$65,V$1,FALSE),"")</f>
        <v/>
      </c>
      <c r="W62" s="186"/>
      <c r="X62" s="186" t="str">
        <f>IFERROR(VLOOKUP($A62,'中間シート (2)'!$M$6:$AR$65,X$1,FALSE),"")</f>
        <v/>
      </c>
      <c r="Y62" s="186" t="str">
        <f>IFERROR(VLOOKUP($A62,'中間シート (2)'!$M$6:$AR$65,Y$1,FALSE),"")</f>
        <v/>
      </c>
      <c r="Z62" s="186" t="str">
        <f>IFERROR(VLOOKUP($A62,'中間シート (2)'!$M$6:$AR$65,Z$1,FALSE),"")</f>
        <v/>
      </c>
      <c r="AA62" s="186" t="str">
        <f>IFERROR(VLOOKUP($A62,'中間シート (2)'!$M$6:$AR$65,AA$1,FALSE),"")</f>
        <v/>
      </c>
      <c r="AB62" s="186" t="str">
        <f>IFERROR(VLOOKUP($A62,'中間シート (2)'!$M$6:$AR$65,AB$1,FALSE),"")</f>
        <v/>
      </c>
      <c r="AC62" s="186" t="str">
        <f>IFERROR(VLOOKUP($A62,'中間シート (2)'!$M$6:$AR$65,AC$1,FALSE),"")</f>
        <v/>
      </c>
      <c r="AD62" s="186" t="str">
        <f>IFERROR(VLOOKUP($A62,'中間シート (2)'!$M$6:$AR$65,AD$1,FALSE),"")</f>
        <v/>
      </c>
      <c r="AE62" s="186" t="str">
        <f>IFERROR(VLOOKUP($A62,'中間シート (2)'!$M$6:$AR$65,AE$1,FALSE),"")</f>
        <v/>
      </c>
      <c r="AF62" s="186"/>
      <c r="AG62" s="186"/>
      <c r="AH62" s="186"/>
      <c r="AI62" s="194" t="str">
        <f>IFERROR(VLOOKUP($A62,'中間シート (2)'!$M$6:$BC$67,AI$1,FALSE),"")</f>
        <v/>
      </c>
      <c r="AJ62" s="194" t="str">
        <f>IFERROR(VLOOKUP($A62,'中間シート (2)'!$M$6:$BC$67,AJ$1,FALSE),"")</f>
        <v/>
      </c>
      <c r="AK62" s="194" t="str">
        <f>IFERROR(VLOOKUP($A62,'中間シート (2)'!$M$6:$BC$67,AK$1,FALSE),"")</f>
        <v/>
      </c>
      <c r="AL62" s="194" t="str">
        <f>IFERROR(VLOOKUP($A62,'中間シート (2)'!$M$6:$BC$67,AL$1,FALSE),"")</f>
        <v/>
      </c>
      <c r="AM62" s="194" t="str">
        <f>IFERROR(VLOOKUP($A62,'中間シート (2)'!$M$6:$BC$67,AM$1,FALSE),"")</f>
        <v/>
      </c>
      <c r="AN62" s="194" t="str">
        <f>IFERROR(VLOOKUP($A62,'中間シート (2)'!$M$6:$BC$67,AN$1,FALSE),"")</f>
        <v/>
      </c>
      <c r="AO62" s="194" t="str">
        <f>IFERROR(VLOOKUP($A62,'中間シート (2)'!$M$6:$BC$67,AO$1,FALSE),"")</f>
        <v/>
      </c>
      <c r="AP62" s="194" t="str">
        <f>IFERROR(VLOOKUP($A62,'中間シート (2)'!$M$6:$BC$67,AP$1,FALSE),"")</f>
        <v/>
      </c>
      <c r="AS62" s="187"/>
      <c r="AT62" s="187"/>
      <c r="AU62" s="187"/>
      <c r="AV62" s="290">
        <f t="shared" si="183"/>
        <v>1</v>
      </c>
      <c r="AW62" s="290">
        <f t="shared" si="184"/>
        <v>1</v>
      </c>
      <c r="AX62" s="290">
        <f t="shared" si="185"/>
        <v>1</v>
      </c>
      <c r="AY62" s="290">
        <f t="shared" si="186"/>
        <v>58</v>
      </c>
      <c r="AZ62" s="290">
        <f t="shared" si="187"/>
        <v>58</v>
      </c>
      <c r="BA62" s="290">
        <f t="shared" si="188"/>
        <v>581</v>
      </c>
      <c r="BB62" s="290">
        <f t="shared" si="8"/>
        <v>0</v>
      </c>
      <c r="BC62" s="290">
        <f t="shared" si="9"/>
        <v>0</v>
      </c>
      <c r="BD62" s="290">
        <f t="shared" si="189"/>
        <v>0</v>
      </c>
      <c r="BE62" s="290"/>
      <c r="BF62" s="290">
        <v>58</v>
      </c>
      <c r="BG62" s="290">
        <f t="shared" si="180"/>
        <v>0</v>
      </c>
      <c r="BH62" s="290">
        <f t="shared" si="12"/>
        <v>0</v>
      </c>
      <c r="BI62" s="290"/>
      <c r="BJ62" s="291" t="str">
        <f t="shared" si="13"/>
        <v>2-1</v>
      </c>
      <c r="BK62" s="291" t="str">
        <f t="shared" si="14"/>
        <v/>
      </c>
      <c r="BL62" s="291" t="str">
        <f t="shared" si="15"/>
        <v/>
      </c>
      <c r="BM62" s="291" t="str">
        <f t="shared" si="16"/>
        <v/>
      </c>
      <c r="BN62" s="291" t="str">
        <f t="shared" ca="1" si="17"/>
        <v/>
      </c>
      <c r="BO62" s="291" t="str">
        <f t="shared" ca="1" si="18"/>
        <v/>
      </c>
      <c r="BP62" s="291" t="str">
        <f t="shared" si="19"/>
        <v/>
      </c>
      <c r="BQ62" s="291" t="str">
        <f t="shared" ca="1" si="20"/>
        <v/>
      </c>
      <c r="BR62" s="291" t="str">
        <f t="shared" si="21"/>
        <v/>
      </c>
      <c r="BS62" s="291" t="str">
        <f t="shared" si="22"/>
        <v/>
      </c>
      <c r="BT62" s="291" t="str">
        <f t="shared" si="23"/>
        <v/>
      </c>
      <c r="BU62" s="291" t="str">
        <f t="shared" si="24"/>
        <v/>
      </c>
      <c r="BV62" s="291" t="str">
        <f t="shared" ca="1" si="25"/>
        <v/>
      </c>
      <c r="BW62" s="291" t="str">
        <f t="shared" si="26"/>
        <v/>
      </c>
      <c r="BX62" s="291" t="str">
        <f t="shared" ca="1" si="27"/>
        <v/>
      </c>
      <c r="BY62" s="291" t="str">
        <f t="shared" si="28"/>
        <v/>
      </c>
      <c r="BZ62" s="291" t="str">
        <f t="shared" si="29"/>
        <v/>
      </c>
      <c r="CA62" s="291" t="str">
        <f t="shared" si="30"/>
        <v>5-4</v>
      </c>
      <c r="CB62" s="291" t="str">
        <f t="shared" si="31"/>
        <v/>
      </c>
      <c r="CC62" s="291" t="str">
        <f t="shared" si="32"/>
        <v/>
      </c>
      <c r="CD62" s="291" t="str">
        <f t="shared" si="33"/>
        <v/>
      </c>
      <c r="CE62" s="291" t="str">
        <f t="shared" si="34"/>
        <v/>
      </c>
      <c r="CF62" s="291" t="str">
        <f t="shared" si="35"/>
        <v/>
      </c>
      <c r="CG62" s="291" t="str">
        <f t="shared" si="36"/>
        <v>7-3</v>
      </c>
      <c r="CH62" s="291" t="str">
        <f t="shared" si="37"/>
        <v/>
      </c>
      <c r="CI62" s="291" t="str">
        <f t="shared" si="38"/>
        <v/>
      </c>
      <c r="CJ62" s="291" t="str">
        <f t="shared" si="39"/>
        <v>8-3</v>
      </c>
      <c r="CK62" s="291" t="str">
        <f t="shared" si="40"/>
        <v>8-4</v>
      </c>
      <c r="CL62" s="291" t="str">
        <f t="shared" si="41"/>
        <v/>
      </c>
      <c r="CM62" s="291" t="str">
        <f t="shared" si="42"/>
        <v>9-1-3</v>
      </c>
      <c r="CN62" s="291" t="str">
        <f>IF(AND(I62&gt;=2, I62&lt;=4, N62=""), "",
IF(AND(N62&lt;&gt;"",IFERROR(MATCH(VALUE(N62),'主要用途（大分類）'!$A$5:$A$38,0),0)=0),"9-1-4",""))</f>
        <v/>
      </c>
      <c r="CO62" s="291" t="str">
        <f t="shared" si="43"/>
        <v/>
      </c>
      <c r="CP62" s="291" t="str">
        <f t="shared" si="44"/>
        <v>9-2-2</v>
      </c>
      <c r="CQ62" s="291" t="str">
        <f>IF(AND(I62&gt;=2, I62&lt;=4, O62=""), "",
IF(OR(AND(O62&lt;&gt;"",IFERROR(MATCH(VALUE(O62),建築物の用途区分!$C$5:$C$76,0),0)=0),AND(AI62&lt;&gt;"",IFERROR(MATCH(VALUE(AI62),建築物の用途区分!$C$5:$C$76,0),0)=0),AND(AK62&lt;&gt;"",IFERROR(MATCH(VALUE(AK62),建築物の用途区分!$C$5:$C$76,0),0)=0),AND(AM62&lt;&gt;"",IFERROR(MATCH(VALUE(AM62),建築物の用途区分!$C$5:$C$76,0),0)=0)),"9-2-3",""))</f>
        <v/>
      </c>
      <c r="CR62" s="291" t="str">
        <f>IF(AND(I62&gt;=2, I62&lt;=4, O62=""), "",IF(M62=1,IF(VLOOKUP(VALUE(O62),'用途の分類（用途区分）対応表'!$B$7:$S$78,IF(VALUE(N62)=1,2,IF(VALUE(N62)=2,3,IF(AND(N62&gt;=10,N62&lt;=24),N62-6,N62-26))),FALSE)="×","9-2-4",""),""))</f>
        <v/>
      </c>
      <c r="CS62" s="291" t="str">
        <f t="shared" si="45"/>
        <v/>
      </c>
      <c r="CT62" s="291" t="str">
        <f t="shared" si="46"/>
        <v/>
      </c>
      <c r="CU62" s="291" t="str">
        <f t="shared" si="47"/>
        <v/>
      </c>
      <c r="CV62" s="291" t="str">
        <f t="shared" si="48"/>
        <v/>
      </c>
      <c r="CW62" s="291" t="str">
        <f t="shared" si="49"/>
        <v/>
      </c>
      <c r="CX62" s="291" t="str">
        <f t="shared" si="50"/>
        <v/>
      </c>
      <c r="CY62" s="291" t="str">
        <f t="shared" si="51"/>
        <v/>
      </c>
      <c r="CZ62" s="291" t="str">
        <f t="shared" si="52"/>
        <v>11-3</v>
      </c>
      <c r="DA62" s="291" t="str">
        <f t="shared" si="53"/>
        <v/>
      </c>
      <c r="DB62" s="291" t="str">
        <f t="shared" si="54"/>
        <v/>
      </c>
      <c r="DC62" s="291" t="str">
        <f t="shared" si="55"/>
        <v/>
      </c>
      <c r="DD62" s="291" t="str">
        <f t="shared" si="56"/>
        <v>12-3</v>
      </c>
      <c r="DE62" s="291" t="str">
        <f t="shared" si="57"/>
        <v/>
      </c>
      <c r="DF62" s="291" t="str">
        <f t="shared" si="58"/>
        <v/>
      </c>
      <c r="DG62" s="291" t="str">
        <f t="shared" si="59"/>
        <v/>
      </c>
      <c r="DH62" s="291" t="str">
        <f t="shared" si="60"/>
        <v>13-3</v>
      </c>
      <c r="DI62" s="291" t="str">
        <f t="shared" si="61"/>
        <v/>
      </c>
      <c r="DJ62" s="291" t="str">
        <f t="shared" si="62"/>
        <v/>
      </c>
      <c r="DK62" s="291" t="str">
        <f t="shared" si="63"/>
        <v>13-8</v>
      </c>
      <c r="DL62" s="291" t="str">
        <f t="shared" si="64"/>
        <v/>
      </c>
      <c r="DM62" s="291" t="str">
        <f t="shared" si="65"/>
        <v/>
      </c>
      <c r="DN62" s="291" t="str">
        <f t="shared" si="66"/>
        <v/>
      </c>
      <c r="DO62" s="291" t="str">
        <f t="shared" si="67"/>
        <v>14-2</v>
      </c>
      <c r="DP62" s="291" t="str">
        <f t="shared" si="68"/>
        <v/>
      </c>
      <c r="DQ62" s="291" t="str">
        <f t="shared" si="69"/>
        <v/>
      </c>
      <c r="DR62" s="291" t="str">
        <f t="shared" si="70"/>
        <v/>
      </c>
      <c r="DS62" s="291" t="str">
        <f t="shared" si="71"/>
        <v/>
      </c>
      <c r="DT62" s="291" t="str">
        <f t="shared" si="72"/>
        <v/>
      </c>
      <c r="DU62" s="291" t="str">
        <f t="shared" si="73"/>
        <v/>
      </c>
      <c r="DV62" s="291" t="str">
        <f t="shared" si="74"/>
        <v/>
      </c>
      <c r="DW62" s="291" t="str">
        <f t="shared" si="75"/>
        <v/>
      </c>
      <c r="DX62" s="291" t="str">
        <f t="shared" si="76"/>
        <v/>
      </c>
      <c r="DY62" s="291" t="str">
        <f t="shared" si="77"/>
        <v/>
      </c>
      <c r="DZ62" s="291" t="str">
        <f t="shared" si="78"/>
        <v/>
      </c>
      <c r="EA62" s="291" t="str">
        <f t="shared" si="79"/>
        <v/>
      </c>
      <c r="EB62" s="291" t="str">
        <f t="shared" si="80"/>
        <v/>
      </c>
      <c r="EC62" s="291" t="str">
        <f t="shared" si="81"/>
        <v/>
      </c>
      <c r="ED62" s="291" t="str">
        <f t="shared" si="82"/>
        <v/>
      </c>
      <c r="EE62" s="291" t="str">
        <f t="shared" si="83"/>
        <v/>
      </c>
      <c r="EF62" s="291" t="str">
        <f t="shared" si="84"/>
        <v/>
      </c>
      <c r="EG62" s="291" t="str">
        <f t="shared" si="85"/>
        <v/>
      </c>
      <c r="EH62" s="291" t="str">
        <f t="shared" si="86"/>
        <v/>
      </c>
      <c r="EI62" s="291" t="str">
        <f t="shared" si="87"/>
        <v/>
      </c>
      <c r="EJ62" s="291" t="str">
        <f t="shared" si="88"/>
        <v/>
      </c>
      <c r="EK62" s="291" t="str">
        <f t="shared" si="89"/>
        <v/>
      </c>
      <c r="EL62" s="291" t="str">
        <f t="shared" si="90"/>
        <v/>
      </c>
      <c r="EM62" s="291" t="str">
        <f t="shared" si="91"/>
        <v/>
      </c>
      <c r="EN62" s="291" t="str">
        <f t="shared" si="92"/>
        <v/>
      </c>
      <c r="EO62" s="291" t="str">
        <f t="shared" si="93"/>
        <v/>
      </c>
      <c r="EP62" s="291" t="str">
        <f t="shared" si="94"/>
        <v/>
      </c>
      <c r="EQ62" s="291" t="str">
        <f t="shared" si="95"/>
        <v/>
      </c>
      <c r="ER62" s="291" t="str">
        <f t="shared" si="96"/>
        <v/>
      </c>
      <c r="ES62" s="291" t="str">
        <f t="shared" si="97"/>
        <v/>
      </c>
      <c r="ET62" s="291" t="str">
        <f t="shared" si="98"/>
        <v/>
      </c>
      <c r="EU62" s="291" t="str">
        <f t="shared" si="99"/>
        <v/>
      </c>
      <c r="EV62" s="291" t="str">
        <f t="shared" si="100"/>
        <v/>
      </c>
      <c r="EW62" s="291" t="str">
        <f t="shared" si="101"/>
        <v/>
      </c>
      <c r="EX62" s="291" t="str">
        <f t="shared" si="102"/>
        <v/>
      </c>
      <c r="EY62" s="291" t="str">
        <f t="shared" si="103"/>
        <v/>
      </c>
      <c r="EZ62" s="291" t="str">
        <f t="shared" si="104"/>
        <v/>
      </c>
      <c r="FA62" s="291" t="str">
        <f t="shared" si="105"/>
        <v/>
      </c>
      <c r="FB62" s="291" t="str">
        <f t="shared" si="106"/>
        <v/>
      </c>
      <c r="FC62" s="291" t="str">
        <f t="shared" si="107"/>
        <v/>
      </c>
      <c r="FD62" s="291" t="str">
        <f t="shared" si="108"/>
        <v/>
      </c>
      <c r="FE62" s="291" t="str">
        <f t="shared" si="109"/>
        <v/>
      </c>
      <c r="FF62" s="291" t="str">
        <f t="shared" si="110"/>
        <v/>
      </c>
      <c r="FG62" s="291" t="str">
        <f t="shared" si="111"/>
        <v/>
      </c>
      <c r="FH62" s="291" t="str">
        <f t="shared" si="112"/>
        <v/>
      </c>
      <c r="FI62" s="291" t="str">
        <f t="shared" si="113"/>
        <v/>
      </c>
      <c r="FJ62" s="291" t="str">
        <f t="shared" ca="1" si="114"/>
        <v/>
      </c>
      <c r="FK62" s="291" t="str">
        <f t="shared" ca="1" si="115"/>
        <v/>
      </c>
      <c r="FL62" s="291" t="str">
        <f t="shared" si="116"/>
        <v/>
      </c>
      <c r="FM62" s="291" t="str">
        <f t="shared" si="117"/>
        <v/>
      </c>
      <c r="FN62" s="291" t="str">
        <f t="shared" si="118"/>
        <v/>
      </c>
      <c r="FO62" s="291" t="str">
        <f t="shared" si="119"/>
        <v/>
      </c>
      <c r="FP62" s="291" t="str">
        <f t="shared" si="120"/>
        <v/>
      </c>
      <c r="FQ62" s="291" t="str">
        <f t="shared" si="121"/>
        <v/>
      </c>
      <c r="FR62" s="291" t="str">
        <f t="shared" si="122"/>
        <v/>
      </c>
      <c r="FS62" s="291" t="str">
        <f t="shared" si="123"/>
        <v/>
      </c>
      <c r="FT62" s="291" t="str">
        <f t="shared" si="124"/>
        <v/>
      </c>
      <c r="FU62" s="291" t="str">
        <f t="shared" si="125"/>
        <v/>
      </c>
      <c r="FV62" s="291" t="str">
        <f t="shared" si="126"/>
        <v/>
      </c>
      <c r="FW62" s="291" t="str">
        <f t="shared" si="127"/>
        <v/>
      </c>
      <c r="FX62" s="291" t="str">
        <f t="shared" si="128"/>
        <v/>
      </c>
      <c r="FY62" s="291" t="str">
        <f t="shared" ca="1" si="129"/>
        <v/>
      </c>
      <c r="FZ62" s="291" t="str">
        <f ca="1">IF(AND(I62="",X62="",AC62=""),"",
IF(COUNTIF(エラー22シート!$G$4:$G$53, OFFSET(J62,IF(I62="",0,-I62+1),0)*100+OFFSET(Y62,IF(I62="",0,-I62+1),0)*10+AC62)&gt;0,"22-4",""))</f>
        <v/>
      </c>
      <c r="GA62" s="291" t="str">
        <f t="shared" ca="1" si="130"/>
        <v/>
      </c>
      <c r="GB62" s="291" t="str">
        <f t="shared" ca="1" si="131"/>
        <v/>
      </c>
      <c r="GC62" s="291" t="str">
        <f t="shared" ca="1" si="132"/>
        <v/>
      </c>
      <c r="GD62" s="291" t="str">
        <f t="shared" ca="1" si="133"/>
        <v/>
      </c>
      <c r="GE62" s="291" t="str">
        <f t="shared" ca="1" si="134"/>
        <v/>
      </c>
      <c r="GF62" s="291" t="str">
        <f t="shared" ca="1" si="135"/>
        <v/>
      </c>
      <c r="GG62" s="291" t="str">
        <f t="shared" ca="1" si="136"/>
        <v/>
      </c>
      <c r="GH62" s="291" t="str">
        <f t="shared" ca="1" si="137"/>
        <v/>
      </c>
      <c r="GI62" s="291" t="str">
        <f t="shared" ca="1" si="138"/>
        <v/>
      </c>
      <c r="GJ62" s="291" t="str">
        <f t="shared" ca="1" si="139"/>
        <v/>
      </c>
      <c r="GK62" s="291" t="str">
        <f t="shared" ca="1" si="140"/>
        <v/>
      </c>
      <c r="GL62" s="291" t="str">
        <f t="shared" si="141"/>
        <v/>
      </c>
      <c r="GM62" s="291" t="str">
        <f t="shared" ca="1" si="142"/>
        <v/>
      </c>
      <c r="GN62" s="291" t="str">
        <f t="shared" ca="1" si="143"/>
        <v/>
      </c>
      <c r="GO62" s="291" t="str">
        <f t="shared" ca="1" si="144"/>
        <v/>
      </c>
      <c r="GP62" s="291" t="str">
        <f t="shared" ca="1" si="145"/>
        <v/>
      </c>
      <c r="GQ62" s="291" t="str">
        <f t="shared" ca="1" si="146"/>
        <v/>
      </c>
      <c r="GR62" s="291" t="str">
        <f t="shared" ca="1" si="147"/>
        <v/>
      </c>
      <c r="GS62" s="291" t="str">
        <f t="shared" ca="1" si="148"/>
        <v/>
      </c>
      <c r="GT62" s="291" t="str">
        <f t="shared" ca="1" si="149"/>
        <v/>
      </c>
      <c r="GU62" s="291" t="str">
        <f t="shared" ca="1" si="150"/>
        <v/>
      </c>
      <c r="GV62" s="291" t="str">
        <f t="shared" ca="1" si="151"/>
        <v/>
      </c>
      <c r="GW62" s="291" t="str">
        <f t="shared" ca="1" si="152"/>
        <v/>
      </c>
      <c r="GX62" s="291" t="str">
        <f t="shared" ca="1" si="153"/>
        <v/>
      </c>
      <c r="GY62" s="291" t="str">
        <f t="shared" ca="1" si="154"/>
        <v/>
      </c>
      <c r="GZ62" s="291" t="str">
        <f t="shared" ca="1" si="155"/>
        <v/>
      </c>
      <c r="HA62" s="291" t="str">
        <f t="shared" si="156"/>
        <v/>
      </c>
      <c r="HB62" s="291" t="str">
        <f t="shared" si="157"/>
        <v/>
      </c>
      <c r="HC62" s="291" t="str">
        <f t="shared" si="158"/>
        <v/>
      </c>
      <c r="HD62" s="291" t="str">
        <f t="shared" si="159"/>
        <v/>
      </c>
      <c r="HE62" s="291" t="str">
        <f t="shared" si="160"/>
        <v/>
      </c>
      <c r="HF62" s="291" t="str">
        <f t="shared" si="161"/>
        <v/>
      </c>
      <c r="HG62" s="291" t="str">
        <f t="shared" si="162"/>
        <v/>
      </c>
      <c r="HH62" s="291" t="str">
        <f t="shared" si="163"/>
        <v/>
      </c>
      <c r="HI62" s="291" t="str">
        <f t="shared" si="164"/>
        <v/>
      </c>
      <c r="HJ62" s="291" t="str">
        <f t="shared" si="165"/>
        <v/>
      </c>
      <c r="HK62" s="291" t="str">
        <f t="shared" si="166"/>
        <v/>
      </c>
      <c r="HL62" s="291" t="str">
        <f t="shared" si="167"/>
        <v/>
      </c>
      <c r="HM62" s="291" t="str">
        <f t="shared" si="168"/>
        <v>41-1</v>
      </c>
      <c r="HN62" s="291" t="str">
        <f t="shared" si="169"/>
        <v>35-1</v>
      </c>
    </row>
    <row r="63" spans="1:222">
      <c r="A63" s="332">
        <v>59</v>
      </c>
      <c r="B63" s="332">
        <f>COUNTIF('中間シート (2)'!M:M,行政集計シート※記入不要です!A63)</f>
        <v>0</v>
      </c>
      <c r="C63" s="188" t="str">
        <f t="shared" si="182"/>
        <v/>
      </c>
      <c r="D63" s="188" t="str">
        <f t="shared" si="181"/>
        <v/>
      </c>
      <c r="E63" s="188"/>
      <c r="F63" s="188" t="str">
        <f t="shared" si="179"/>
        <v/>
      </c>
      <c r="G63" s="189"/>
      <c r="H63" s="186" t="str">
        <f>IFERROR(VLOOKUP($A63,'中間シート (2)'!$M$6:$AR$65,H$1,FALSE),"")</f>
        <v/>
      </c>
      <c r="I63" s="186" t="str">
        <f>IFERROR(VLOOKUP($A63,'中間シート (2)'!$M$6:$AR$65,I$1,FALSE),"")</f>
        <v/>
      </c>
      <c r="J63" s="186" t="str">
        <f>IFERROR(VLOOKUP($A63,'中間シート (2)'!$M$6:$AR$65,J$1,FALSE),"")</f>
        <v/>
      </c>
      <c r="K63" s="186" t="str">
        <f>IFERROR(VLOOKUP($A63,'中間シート (2)'!$M$6:$AR$65,K$1,FALSE),"")</f>
        <v/>
      </c>
      <c r="L63" s="186" t="str">
        <f>IFERROR(VLOOKUP($A63,'中間シート (2)'!$M$6:$AR$65,L$1,FALSE),"")</f>
        <v/>
      </c>
      <c r="M63" s="186" t="str">
        <f>IFERROR(VLOOKUP($A63,'中間シート (2)'!$M$6:$AR$65,M$1,FALSE),"")</f>
        <v/>
      </c>
      <c r="N63" s="186" t="str">
        <f>IFERROR(VLOOKUP($A63,'中間シート (2)'!$M$6:$AR$65,N$1,FALSE),"")</f>
        <v/>
      </c>
      <c r="O63" s="186" t="str">
        <f>IFERROR(VLOOKUP($A63,'中間シート (2)'!$M$6:$AR$65,O$1,FALSE),"")</f>
        <v/>
      </c>
      <c r="P63" s="186" t="str">
        <f>IFERROR(VLOOKUP($A63,'中間シート (2)'!$M$6:$AR$65,P$1,FALSE),"")</f>
        <v/>
      </c>
      <c r="Q63" s="186" t="str">
        <f>IFERROR(VLOOKUP($A63,'中間シート (2)'!$M$6:$AR$65,Q$1,FALSE),"")</f>
        <v/>
      </c>
      <c r="R63" s="186" t="str">
        <f>IFERROR(VLOOKUP($A63,'中間シート (2)'!$M$6:$AR$65,R$1,FALSE),"")</f>
        <v/>
      </c>
      <c r="S63" s="186" t="str">
        <f>IFERROR(VLOOKUP($A63,'中間シート (2)'!$M$6:$AR$65,S$1,FALSE),"")</f>
        <v/>
      </c>
      <c r="T63" s="186" t="str">
        <f>IFERROR(VLOOKUP($A63,'中間シート (2)'!$M$6:$AR$65,T$1,FALSE),"")</f>
        <v/>
      </c>
      <c r="U63" s="186" t="str">
        <f>IFERROR(VLOOKUP($A63,'中間シート (2)'!$M$6:$AR$65,U$1,FALSE),"")</f>
        <v/>
      </c>
      <c r="V63" s="186" t="str">
        <f>IFERROR(VLOOKUP($A63,'中間シート (2)'!$M$6:$AR$65,V$1,FALSE),"")</f>
        <v/>
      </c>
      <c r="W63" s="186"/>
      <c r="X63" s="186" t="str">
        <f>IFERROR(VLOOKUP($A63,'中間シート (2)'!$M$6:$AR$65,X$1,FALSE),"")</f>
        <v/>
      </c>
      <c r="Y63" s="186" t="str">
        <f>IFERROR(VLOOKUP($A63,'中間シート (2)'!$M$6:$AR$65,Y$1,FALSE),"")</f>
        <v/>
      </c>
      <c r="Z63" s="186" t="str">
        <f>IFERROR(VLOOKUP($A63,'中間シート (2)'!$M$6:$AR$65,Z$1,FALSE),"")</f>
        <v/>
      </c>
      <c r="AA63" s="186" t="str">
        <f>IFERROR(VLOOKUP($A63,'中間シート (2)'!$M$6:$AR$65,AA$1,FALSE),"")</f>
        <v/>
      </c>
      <c r="AB63" s="186" t="str">
        <f>IFERROR(VLOOKUP($A63,'中間シート (2)'!$M$6:$AR$65,AB$1,FALSE),"")</f>
        <v/>
      </c>
      <c r="AC63" s="186" t="str">
        <f>IFERROR(VLOOKUP($A63,'中間シート (2)'!$M$6:$AR$65,AC$1,FALSE),"")</f>
        <v/>
      </c>
      <c r="AD63" s="186" t="str">
        <f>IFERROR(VLOOKUP($A63,'中間シート (2)'!$M$6:$AR$65,AD$1,FALSE),"")</f>
        <v/>
      </c>
      <c r="AE63" s="186" t="str">
        <f>IFERROR(VLOOKUP($A63,'中間シート (2)'!$M$6:$AR$65,AE$1,FALSE),"")</f>
        <v/>
      </c>
      <c r="AF63" s="186"/>
      <c r="AG63" s="186"/>
      <c r="AH63" s="186"/>
      <c r="AI63" s="194" t="str">
        <f>IFERROR(VLOOKUP($A63,'中間シート (2)'!$M$6:$BC$67,AI$1,FALSE),"")</f>
        <v/>
      </c>
      <c r="AJ63" s="194" t="str">
        <f>IFERROR(VLOOKUP($A63,'中間シート (2)'!$M$6:$BC$67,AJ$1,FALSE),"")</f>
        <v/>
      </c>
      <c r="AK63" s="194" t="str">
        <f>IFERROR(VLOOKUP($A63,'中間シート (2)'!$M$6:$BC$67,AK$1,FALSE),"")</f>
        <v/>
      </c>
      <c r="AL63" s="194" t="str">
        <f>IFERROR(VLOOKUP($A63,'中間シート (2)'!$M$6:$BC$67,AL$1,FALSE),"")</f>
        <v/>
      </c>
      <c r="AM63" s="194" t="str">
        <f>IFERROR(VLOOKUP($A63,'中間シート (2)'!$M$6:$BC$67,AM$1,FALSE),"")</f>
        <v/>
      </c>
      <c r="AN63" s="194" t="str">
        <f>IFERROR(VLOOKUP($A63,'中間シート (2)'!$M$6:$BC$67,AN$1,FALSE),"")</f>
        <v/>
      </c>
      <c r="AO63" s="194" t="str">
        <f>IFERROR(VLOOKUP($A63,'中間シート (2)'!$M$6:$BC$67,AO$1,FALSE),"")</f>
        <v/>
      </c>
      <c r="AP63" s="194" t="str">
        <f>IFERROR(VLOOKUP($A63,'中間シート (2)'!$M$6:$BC$67,AP$1,FALSE),"")</f>
        <v/>
      </c>
      <c r="AS63" s="187"/>
      <c r="AT63" s="187"/>
      <c r="AU63" s="187"/>
      <c r="AV63" s="290">
        <f t="shared" si="183"/>
        <v>1</v>
      </c>
      <c r="AW63" s="290">
        <f t="shared" si="184"/>
        <v>1</v>
      </c>
      <c r="AX63" s="290">
        <f t="shared" si="185"/>
        <v>1</v>
      </c>
      <c r="AY63" s="290">
        <f t="shared" si="186"/>
        <v>59</v>
      </c>
      <c r="AZ63" s="290">
        <f t="shared" si="187"/>
        <v>59</v>
      </c>
      <c r="BA63" s="290">
        <f t="shared" si="188"/>
        <v>591</v>
      </c>
      <c r="BB63" s="290">
        <f t="shared" si="8"/>
        <v>0</v>
      </c>
      <c r="BC63" s="290">
        <f t="shared" si="9"/>
        <v>0</v>
      </c>
      <c r="BD63" s="290">
        <f t="shared" si="189"/>
        <v>0</v>
      </c>
      <c r="BE63" s="290"/>
      <c r="BF63" s="290">
        <v>59</v>
      </c>
      <c r="BG63" s="290">
        <f t="shared" si="180"/>
        <v>0</v>
      </c>
      <c r="BH63" s="290">
        <f t="shared" si="12"/>
        <v>0</v>
      </c>
      <c r="BI63" s="290"/>
      <c r="BJ63" s="291" t="str">
        <f t="shared" si="13"/>
        <v>2-1</v>
      </c>
      <c r="BK63" s="291" t="str">
        <f t="shared" si="14"/>
        <v/>
      </c>
      <c r="BL63" s="291" t="str">
        <f t="shared" si="15"/>
        <v/>
      </c>
      <c r="BM63" s="291" t="str">
        <f t="shared" si="16"/>
        <v/>
      </c>
      <c r="BN63" s="291" t="str">
        <f t="shared" ca="1" si="17"/>
        <v/>
      </c>
      <c r="BO63" s="291" t="str">
        <f t="shared" ca="1" si="18"/>
        <v/>
      </c>
      <c r="BP63" s="291" t="str">
        <f t="shared" si="19"/>
        <v/>
      </c>
      <c r="BQ63" s="291" t="str">
        <f t="shared" ca="1" si="20"/>
        <v/>
      </c>
      <c r="BR63" s="291" t="str">
        <f t="shared" si="21"/>
        <v/>
      </c>
      <c r="BS63" s="291" t="str">
        <f t="shared" si="22"/>
        <v/>
      </c>
      <c r="BT63" s="291" t="str">
        <f t="shared" si="23"/>
        <v/>
      </c>
      <c r="BU63" s="291" t="str">
        <f t="shared" si="24"/>
        <v/>
      </c>
      <c r="BV63" s="291" t="str">
        <f t="shared" ca="1" si="25"/>
        <v/>
      </c>
      <c r="BW63" s="291" t="str">
        <f t="shared" si="26"/>
        <v/>
      </c>
      <c r="BX63" s="291" t="str">
        <f t="shared" ca="1" si="27"/>
        <v/>
      </c>
      <c r="BY63" s="291" t="str">
        <f t="shared" si="28"/>
        <v/>
      </c>
      <c r="BZ63" s="291" t="str">
        <f t="shared" si="29"/>
        <v/>
      </c>
      <c r="CA63" s="291" t="str">
        <f t="shared" si="30"/>
        <v>5-4</v>
      </c>
      <c r="CB63" s="291" t="str">
        <f t="shared" si="31"/>
        <v/>
      </c>
      <c r="CC63" s="291" t="str">
        <f t="shared" si="32"/>
        <v/>
      </c>
      <c r="CD63" s="291" t="str">
        <f t="shared" si="33"/>
        <v/>
      </c>
      <c r="CE63" s="291" t="str">
        <f t="shared" si="34"/>
        <v/>
      </c>
      <c r="CF63" s="291" t="str">
        <f t="shared" si="35"/>
        <v/>
      </c>
      <c r="CG63" s="291" t="str">
        <f t="shared" si="36"/>
        <v>7-3</v>
      </c>
      <c r="CH63" s="291" t="str">
        <f t="shared" si="37"/>
        <v/>
      </c>
      <c r="CI63" s="291" t="str">
        <f t="shared" si="38"/>
        <v/>
      </c>
      <c r="CJ63" s="291" t="str">
        <f t="shared" si="39"/>
        <v>8-3</v>
      </c>
      <c r="CK63" s="291" t="str">
        <f t="shared" si="40"/>
        <v>8-4</v>
      </c>
      <c r="CL63" s="291" t="str">
        <f t="shared" si="41"/>
        <v/>
      </c>
      <c r="CM63" s="291" t="str">
        <f t="shared" si="42"/>
        <v>9-1-3</v>
      </c>
      <c r="CN63" s="291" t="str">
        <f>IF(AND(I63&gt;=2, I63&lt;=4, N63=""), "",
IF(AND(N63&lt;&gt;"",IFERROR(MATCH(VALUE(N63),'主要用途（大分類）'!$A$5:$A$38,0),0)=0),"9-1-4",""))</f>
        <v/>
      </c>
      <c r="CO63" s="291" t="str">
        <f t="shared" si="43"/>
        <v/>
      </c>
      <c r="CP63" s="291" t="str">
        <f t="shared" si="44"/>
        <v>9-2-2</v>
      </c>
      <c r="CQ63" s="291" t="str">
        <f>IF(AND(I63&gt;=2, I63&lt;=4, O63=""), "",
IF(OR(AND(O63&lt;&gt;"",IFERROR(MATCH(VALUE(O63),建築物の用途区分!$C$5:$C$76,0),0)=0),AND(AI63&lt;&gt;"",IFERROR(MATCH(VALUE(AI63),建築物の用途区分!$C$5:$C$76,0),0)=0),AND(AK63&lt;&gt;"",IFERROR(MATCH(VALUE(AK63),建築物の用途区分!$C$5:$C$76,0),0)=0),AND(AM63&lt;&gt;"",IFERROR(MATCH(VALUE(AM63),建築物の用途区分!$C$5:$C$76,0),0)=0)),"9-2-3",""))</f>
        <v/>
      </c>
      <c r="CR63" s="291" t="str">
        <f>IF(AND(I63&gt;=2, I63&lt;=4, O63=""), "",IF(M63=1,IF(VLOOKUP(VALUE(O63),'用途の分類（用途区分）対応表'!$B$7:$S$78,IF(VALUE(N63)=1,2,IF(VALUE(N63)=2,3,IF(AND(N63&gt;=10,N63&lt;=24),N63-6,N63-26))),FALSE)="×","9-2-4",""),""))</f>
        <v/>
      </c>
      <c r="CS63" s="291" t="str">
        <f t="shared" si="45"/>
        <v/>
      </c>
      <c r="CT63" s="291" t="str">
        <f t="shared" si="46"/>
        <v/>
      </c>
      <c r="CU63" s="291" t="str">
        <f t="shared" si="47"/>
        <v/>
      </c>
      <c r="CV63" s="291" t="str">
        <f t="shared" si="48"/>
        <v/>
      </c>
      <c r="CW63" s="291" t="str">
        <f t="shared" si="49"/>
        <v/>
      </c>
      <c r="CX63" s="291" t="str">
        <f t="shared" si="50"/>
        <v/>
      </c>
      <c r="CY63" s="291" t="str">
        <f t="shared" si="51"/>
        <v/>
      </c>
      <c r="CZ63" s="291" t="str">
        <f t="shared" si="52"/>
        <v>11-3</v>
      </c>
      <c r="DA63" s="291" t="str">
        <f t="shared" si="53"/>
        <v/>
      </c>
      <c r="DB63" s="291" t="str">
        <f t="shared" si="54"/>
        <v/>
      </c>
      <c r="DC63" s="291" t="str">
        <f t="shared" si="55"/>
        <v/>
      </c>
      <c r="DD63" s="291" t="str">
        <f t="shared" si="56"/>
        <v>12-3</v>
      </c>
      <c r="DE63" s="291" t="str">
        <f t="shared" si="57"/>
        <v/>
      </c>
      <c r="DF63" s="291" t="str">
        <f t="shared" si="58"/>
        <v/>
      </c>
      <c r="DG63" s="291" t="str">
        <f t="shared" si="59"/>
        <v/>
      </c>
      <c r="DH63" s="291" t="str">
        <f t="shared" si="60"/>
        <v>13-3</v>
      </c>
      <c r="DI63" s="291" t="str">
        <f t="shared" si="61"/>
        <v/>
      </c>
      <c r="DJ63" s="291" t="str">
        <f t="shared" si="62"/>
        <v/>
      </c>
      <c r="DK63" s="291" t="str">
        <f t="shared" si="63"/>
        <v>13-8</v>
      </c>
      <c r="DL63" s="291" t="str">
        <f t="shared" si="64"/>
        <v/>
      </c>
      <c r="DM63" s="291" t="str">
        <f t="shared" si="65"/>
        <v/>
      </c>
      <c r="DN63" s="291" t="str">
        <f t="shared" si="66"/>
        <v/>
      </c>
      <c r="DO63" s="291" t="str">
        <f t="shared" si="67"/>
        <v>14-2</v>
      </c>
      <c r="DP63" s="291" t="str">
        <f t="shared" si="68"/>
        <v/>
      </c>
      <c r="DQ63" s="291" t="str">
        <f t="shared" si="69"/>
        <v/>
      </c>
      <c r="DR63" s="291" t="str">
        <f t="shared" si="70"/>
        <v/>
      </c>
      <c r="DS63" s="291" t="str">
        <f t="shared" si="71"/>
        <v/>
      </c>
      <c r="DT63" s="291" t="str">
        <f t="shared" si="72"/>
        <v/>
      </c>
      <c r="DU63" s="291" t="str">
        <f t="shared" si="73"/>
        <v/>
      </c>
      <c r="DV63" s="291" t="str">
        <f t="shared" si="74"/>
        <v/>
      </c>
      <c r="DW63" s="291" t="str">
        <f t="shared" si="75"/>
        <v/>
      </c>
      <c r="DX63" s="291" t="str">
        <f t="shared" si="76"/>
        <v/>
      </c>
      <c r="DY63" s="291" t="str">
        <f t="shared" si="77"/>
        <v/>
      </c>
      <c r="DZ63" s="291" t="str">
        <f t="shared" si="78"/>
        <v/>
      </c>
      <c r="EA63" s="291" t="str">
        <f t="shared" si="79"/>
        <v/>
      </c>
      <c r="EB63" s="291" t="str">
        <f t="shared" si="80"/>
        <v/>
      </c>
      <c r="EC63" s="291" t="str">
        <f t="shared" si="81"/>
        <v/>
      </c>
      <c r="ED63" s="291" t="str">
        <f t="shared" si="82"/>
        <v/>
      </c>
      <c r="EE63" s="291" t="str">
        <f t="shared" si="83"/>
        <v/>
      </c>
      <c r="EF63" s="291" t="str">
        <f t="shared" si="84"/>
        <v/>
      </c>
      <c r="EG63" s="291" t="str">
        <f t="shared" si="85"/>
        <v/>
      </c>
      <c r="EH63" s="291" t="str">
        <f t="shared" si="86"/>
        <v/>
      </c>
      <c r="EI63" s="291" t="str">
        <f t="shared" si="87"/>
        <v/>
      </c>
      <c r="EJ63" s="291" t="str">
        <f t="shared" si="88"/>
        <v/>
      </c>
      <c r="EK63" s="291" t="str">
        <f t="shared" si="89"/>
        <v/>
      </c>
      <c r="EL63" s="291" t="str">
        <f t="shared" si="90"/>
        <v/>
      </c>
      <c r="EM63" s="291" t="str">
        <f t="shared" si="91"/>
        <v/>
      </c>
      <c r="EN63" s="291" t="str">
        <f t="shared" si="92"/>
        <v/>
      </c>
      <c r="EO63" s="291" t="str">
        <f t="shared" si="93"/>
        <v/>
      </c>
      <c r="EP63" s="291" t="str">
        <f t="shared" si="94"/>
        <v/>
      </c>
      <c r="EQ63" s="291" t="str">
        <f t="shared" si="95"/>
        <v/>
      </c>
      <c r="ER63" s="291" t="str">
        <f t="shared" si="96"/>
        <v/>
      </c>
      <c r="ES63" s="291" t="str">
        <f t="shared" si="97"/>
        <v/>
      </c>
      <c r="ET63" s="291" t="str">
        <f t="shared" si="98"/>
        <v/>
      </c>
      <c r="EU63" s="291" t="str">
        <f t="shared" si="99"/>
        <v/>
      </c>
      <c r="EV63" s="291" t="str">
        <f t="shared" si="100"/>
        <v/>
      </c>
      <c r="EW63" s="291" t="str">
        <f t="shared" si="101"/>
        <v/>
      </c>
      <c r="EX63" s="291" t="str">
        <f t="shared" si="102"/>
        <v/>
      </c>
      <c r="EY63" s="291" t="str">
        <f t="shared" si="103"/>
        <v/>
      </c>
      <c r="EZ63" s="291" t="str">
        <f t="shared" si="104"/>
        <v/>
      </c>
      <c r="FA63" s="291" t="str">
        <f t="shared" si="105"/>
        <v/>
      </c>
      <c r="FB63" s="291" t="str">
        <f t="shared" si="106"/>
        <v/>
      </c>
      <c r="FC63" s="291" t="str">
        <f t="shared" si="107"/>
        <v/>
      </c>
      <c r="FD63" s="291" t="str">
        <f t="shared" si="108"/>
        <v/>
      </c>
      <c r="FE63" s="291" t="str">
        <f t="shared" si="109"/>
        <v/>
      </c>
      <c r="FF63" s="291" t="str">
        <f t="shared" si="110"/>
        <v/>
      </c>
      <c r="FG63" s="291" t="str">
        <f t="shared" si="111"/>
        <v/>
      </c>
      <c r="FH63" s="291" t="str">
        <f t="shared" si="112"/>
        <v/>
      </c>
      <c r="FI63" s="291" t="str">
        <f t="shared" si="113"/>
        <v/>
      </c>
      <c r="FJ63" s="291" t="str">
        <f t="shared" ca="1" si="114"/>
        <v/>
      </c>
      <c r="FK63" s="291" t="str">
        <f t="shared" ca="1" si="115"/>
        <v/>
      </c>
      <c r="FL63" s="291" t="str">
        <f t="shared" si="116"/>
        <v/>
      </c>
      <c r="FM63" s="291" t="str">
        <f t="shared" si="117"/>
        <v/>
      </c>
      <c r="FN63" s="291" t="str">
        <f t="shared" si="118"/>
        <v/>
      </c>
      <c r="FO63" s="291" t="str">
        <f t="shared" si="119"/>
        <v/>
      </c>
      <c r="FP63" s="291" t="str">
        <f t="shared" si="120"/>
        <v/>
      </c>
      <c r="FQ63" s="291" t="str">
        <f t="shared" si="121"/>
        <v/>
      </c>
      <c r="FR63" s="291" t="str">
        <f t="shared" si="122"/>
        <v/>
      </c>
      <c r="FS63" s="291" t="str">
        <f t="shared" si="123"/>
        <v/>
      </c>
      <c r="FT63" s="291" t="str">
        <f t="shared" si="124"/>
        <v/>
      </c>
      <c r="FU63" s="291" t="str">
        <f t="shared" si="125"/>
        <v/>
      </c>
      <c r="FV63" s="291" t="str">
        <f t="shared" si="126"/>
        <v/>
      </c>
      <c r="FW63" s="291" t="str">
        <f t="shared" si="127"/>
        <v/>
      </c>
      <c r="FX63" s="291" t="str">
        <f t="shared" si="128"/>
        <v/>
      </c>
      <c r="FY63" s="291" t="str">
        <f t="shared" ca="1" si="129"/>
        <v/>
      </c>
      <c r="FZ63" s="291" t="str">
        <f ca="1">IF(AND(I63="",X63="",AC63=""),"",
IF(COUNTIF(エラー22シート!$G$4:$G$53, OFFSET(J63,IF(I63="",0,-I63+1),0)*100+OFFSET(Y63,IF(I63="",0,-I63+1),0)*10+AC63)&gt;0,"22-4",""))</f>
        <v/>
      </c>
      <c r="GA63" s="291" t="str">
        <f t="shared" ca="1" si="130"/>
        <v/>
      </c>
      <c r="GB63" s="291" t="str">
        <f t="shared" ca="1" si="131"/>
        <v/>
      </c>
      <c r="GC63" s="291" t="str">
        <f t="shared" ca="1" si="132"/>
        <v/>
      </c>
      <c r="GD63" s="291" t="str">
        <f t="shared" ca="1" si="133"/>
        <v/>
      </c>
      <c r="GE63" s="291" t="str">
        <f t="shared" ca="1" si="134"/>
        <v/>
      </c>
      <c r="GF63" s="291" t="str">
        <f t="shared" ca="1" si="135"/>
        <v/>
      </c>
      <c r="GG63" s="291" t="str">
        <f t="shared" ca="1" si="136"/>
        <v/>
      </c>
      <c r="GH63" s="291" t="str">
        <f t="shared" ca="1" si="137"/>
        <v/>
      </c>
      <c r="GI63" s="291" t="str">
        <f t="shared" ca="1" si="138"/>
        <v/>
      </c>
      <c r="GJ63" s="291" t="str">
        <f t="shared" ca="1" si="139"/>
        <v/>
      </c>
      <c r="GK63" s="291" t="str">
        <f t="shared" ca="1" si="140"/>
        <v/>
      </c>
      <c r="GL63" s="291" t="str">
        <f t="shared" si="141"/>
        <v/>
      </c>
      <c r="GM63" s="291" t="str">
        <f t="shared" ca="1" si="142"/>
        <v/>
      </c>
      <c r="GN63" s="291" t="str">
        <f t="shared" ca="1" si="143"/>
        <v/>
      </c>
      <c r="GO63" s="291" t="str">
        <f t="shared" ca="1" si="144"/>
        <v/>
      </c>
      <c r="GP63" s="291" t="str">
        <f t="shared" ca="1" si="145"/>
        <v/>
      </c>
      <c r="GQ63" s="291" t="str">
        <f t="shared" ca="1" si="146"/>
        <v/>
      </c>
      <c r="GR63" s="291" t="str">
        <f t="shared" ca="1" si="147"/>
        <v/>
      </c>
      <c r="GS63" s="291" t="str">
        <f t="shared" ca="1" si="148"/>
        <v/>
      </c>
      <c r="GT63" s="291" t="str">
        <f t="shared" ca="1" si="149"/>
        <v/>
      </c>
      <c r="GU63" s="291" t="str">
        <f t="shared" ca="1" si="150"/>
        <v/>
      </c>
      <c r="GV63" s="291" t="str">
        <f t="shared" ca="1" si="151"/>
        <v/>
      </c>
      <c r="GW63" s="291" t="str">
        <f t="shared" ca="1" si="152"/>
        <v/>
      </c>
      <c r="GX63" s="291" t="str">
        <f t="shared" ca="1" si="153"/>
        <v/>
      </c>
      <c r="GY63" s="291" t="str">
        <f t="shared" ca="1" si="154"/>
        <v/>
      </c>
      <c r="GZ63" s="291" t="str">
        <f t="shared" ca="1" si="155"/>
        <v/>
      </c>
      <c r="HA63" s="291" t="str">
        <f t="shared" si="156"/>
        <v/>
      </c>
      <c r="HB63" s="291" t="str">
        <f t="shared" si="157"/>
        <v/>
      </c>
      <c r="HC63" s="291" t="str">
        <f t="shared" si="158"/>
        <v/>
      </c>
      <c r="HD63" s="291" t="str">
        <f t="shared" si="159"/>
        <v/>
      </c>
      <c r="HE63" s="291" t="str">
        <f t="shared" si="160"/>
        <v/>
      </c>
      <c r="HF63" s="291" t="str">
        <f t="shared" si="161"/>
        <v/>
      </c>
      <c r="HG63" s="291" t="str">
        <f t="shared" si="162"/>
        <v/>
      </c>
      <c r="HH63" s="291" t="str">
        <f t="shared" si="163"/>
        <v/>
      </c>
      <c r="HI63" s="291" t="str">
        <f t="shared" si="164"/>
        <v/>
      </c>
      <c r="HJ63" s="291" t="str">
        <f t="shared" si="165"/>
        <v/>
      </c>
      <c r="HK63" s="291" t="str">
        <f t="shared" si="166"/>
        <v/>
      </c>
      <c r="HL63" s="291" t="str">
        <f t="shared" si="167"/>
        <v/>
      </c>
      <c r="HM63" s="291" t="str">
        <f t="shared" si="168"/>
        <v>41-1</v>
      </c>
      <c r="HN63" s="291" t="str">
        <f t="shared" si="169"/>
        <v>35-1</v>
      </c>
    </row>
    <row r="64" spans="1:222">
      <c r="A64" s="332">
        <v>60</v>
      </c>
      <c r="B64" s="332">
        <f>COUNTIF('中間シート (2)'!M:M,行政集計シート※記入不要です!A64)</f>
        <v>0</v>
      </c>
      <c r="C64" s="188" t="str">
        <f>IF(OR(H64&lt;&gt;"",I64&lt;&gt;""),C63,"")</f>
        <v/>
      </c>
      <c r="D64" s="188" t="str">
        <f t="shared" si="181"/>
        <v/>
      </c>
      <c r="E64" s="188"/>
      <c r="F64" s="188" t="str">
        <f t="shared" si="179"/>
        <v/>
      </c>
      <c r="G64" s="189"/>
      <c r="H64" s="186" t="str">
        <f>IFERROR(VLOOKUP($A64,'中間シート (2)'!$M$6:$AR$65,H$1,FALSE),"")</f>
        <v/>
      </c>
      <c r="I64" s="186" t="str">
        <f>IFERROR(VLOOKUP($A64,'中間シート (2)'!$M$6:$AR$65,I$1,FALSE),"")</f>
        <v/>
      </c>
      <c r="J64" s="186" t="str">
        <f>IFERROR(VLOOKUP($A64,'中間シート (2)'!$M$6:$AR$65,J$1,FALSE),"")</f>
        <v/>
      </c>
      <c r="K64" s="186" t="str">
        <f>IFERROR(VLOOKUP($A64,'中間シート (2)'!$M$6:$AR$65,K$1,FALSE),"")</f>
        <v/>
      </c>
      <c r="L64" s="186" t="str">
        <f>IFERROR(VLOOKUP($A64,'中間シート (2)'!$M$6:$AR$65,L$1,FALSE),"")</f>
        <v/>
      </c>
      <c r="M64" s="186" t="str">
        <f>IFERROR(VLOOKUP($A64,'中間シート (2)'!$M$6:$AR$65,M$1,FALSE),"")</f>
        <v/>
      </c>
      <c r="N64" s="186" t="str">
        <f>IFERROR(VLOOKUP($A64,'中間シート (2)'!$M$6:$AR$65,N$1,FALSE),"")</f>
        <v/>
      </c>
      <c r="O64" s="186" t="str">
        <f>IFERROR(VLOOKUP($A64,'中間シート (2)'!$M$6:$AR$65,O$1,FALSE),"")</f>
        <v/>
      </c>
      <c r="P64" s="186" t="str">
        <f>IFERROR(VLOOKUP($A64,'中間シート (2)'!$M$6:$AR$65,P$1,FALSE),"")</f>
        <v/>
      </c>
      <c r="Q64" s="186" t="str">
        <f>IFERROR(VLOOKUP($A64,'中間シート (2)'!$M$6:$AR$65,Q$1,FALSE),"")</f>
        <v/>
      </c>
      <c r="R64" s="186" t="str">
        <f>IFERROR(VLOOKUP($A64,'中間シート (2)'!$M$6:$AR$65,R$1,FALSE),"")</f>
        <v/>
      </c>
      <c r="S64" s="186" t="str">
        <f>IFERROR(VLOOKUP($A64,'中間シート (2)'!$M$6:$AR$65,S$1,FALSE),"")</f>
        <v/>
      </c>
      <c r="T64" s="186" t="str">
        <f>IFERROR(VLOOKUP($A64,'中間シート (2)'!$M$6:$AR$65,T$1,FALSE),"")</f>
        <v/>
      </c>
      <c r="U64" s="186" t="str">
        <f>IFERROR(VLOOKUP($A64,'中間シート (2)'!$M$6:$AR$65,U$1,FALSE),"")</f>
        <v/>
      </c>
      <c r="V64" s="186" t="str">
        <f>IFERROR(VLOOKUP($A64,'中間シート (2)'!$M$6:$AR$65,V$1,FALSE),"")</f>
        <v/>
      </c>
      <c r="W64" s="186"/>
      <c r="X64" s="186" t="str">
        <f>IFERROR(VLOOKUP($A64,'中間シート (2)'!$M$6:$AR$65,X$1,FALSE),"")</f>
        <v/>
      </c>
      <c r="Y64" s="186" t="str">
        <f>IFERROR(VLOOKUP($A64,'中間シート (2)'!$M$6:$AR$65,Y$1,FALSE),"")</f>
        <v/>
      </c>
      <c r="Z64" s="186" t="str">
        <f>IFERROR(VLOOKUP($A64,'中間シート (2)'!$M$6:$AR$65,Z$1,FALSE),"")</f>
        <v/>
      </c>
      <c r="AA64" s="186" t="str">
        <f>IFERROR(VLOOKUP($A64,'中間シート (2)'!$M$6:$AR$65,AA$1,FALSE),"")</f>
        <v/>
      </c>
      <c r="AB64" s="186" t="str">
        <f>IFERROR(VLOOKUP($A64,'中間シート (2)'!$M$6:$AR$65,AB$1,FALSE),"")</f>
        <v/>
      </c>
      <c r="AC64" s="186" t="str">
        <f>IFERROR(VLOOKUP($A64,'中間シート (2)'!$M$6:$AR$65,AC$1,FALSE),"")</f>
        <v/>
      </c>
      <c r="AD64" s="186" t="str">
        <f>IFERROR(VLOOKUP($A64,'中間シート (2)'!$M$6:$AR$65,AD$1,FALSE),"")</f>
        <v/>
      </c>
      <c r="AE64" s="186" t="str">
        <f>IFERROR(VLOOKUP($A64,'中間シート (2)'!$M$6:$AR$65,AE$1,FALSE),"")</f>
        <v/>
      </c>
      <c r="AF64" s="186"/>
      <c r="AG64" s="186"/>
      <c r="AH64" s="186"/>
      <c r="AI64" s="194" t="str">
        <f>IFERROR(VLOOKUP($A64,'中間シート (2)'!$M$6:$BC$67,AI$1,FALSE),"")</f>
        <v/>
      </c>
      <c r="AJ64" s="194" t="str">
        <f>IFERROR(VLOOKUP($A64,'中間シート (2)'!$M$6:$BC$67,AJ$1,FALSE),"")</f>
        <v/>
      </c>
      <c r="AK64" s="194" t="str">
        <f>IFERROR(VLOOKUP($A64,'中間シート (2)'!$M$6:$BC$67,AK$1,FALSE),"")</f>
        <v/>
      </c>
      <c r="AL64" s="194" t="str">
        <f>IFERROR(VLOOKUP($A64,'中間シート (2)'!$M$6:$BC$67,AL$1,FALSE),"")</f>
        <v/>
      </c>
      <c r="AM64" s="194" t="str">
        <f>IFERROR(VLOOKUP($A64,'中間シート (2)'!$M$6:$BC$67,AM$1,FALSE),"")</f>
        <v/>
      </c>
      <c r="AN64" s="194" t="str">
        <f>IFERROR(VLOOKUP($A64,'中間シート (2)'!$M$6:$BC$67,AN$1,FALSE),"")</f>
        <v/>
      </c>
      <c r="AO64" s="194" t="str">
        <f>IFERROR(VLOOKUP($A64,'中間シート (2)'!$M$6:$BC$67,AO$1,FALSE),"")</f>
        <v/>
      </c>
      <c r="AP64" s="194" t="str">
        <f>IFERROR(VLOOKUP($A64,'中間シート (2)'!$M$6:$BC$67,AP$1,FALSE),"")</f>
        <v/>
      </c>
      <c r="AS64" s="187"/>
      <c r="AT64" s="187"/>
      <c r="AU64" s="187"/>
      <c r="AV64" s="290">
        <f t="shared" si="183"/>
        <v>1</v>
      </c>
      <c r="AW64" s="290">
        <f t="shared" si="184"/>
        <v>1</v>
      </c>
      <c r="AX64" s="290">
        <f t="shared" si="185"/>
        <v>1</v>
      </c>
      <c r="AY64" s="290">
        <f t="shared" si="186"/>
        <v>60</v>
      </c>
      <c r="AZ64" s="290">
        <f t="shared" si="187"/>
        <v>60</v>
      </c>
      <c r="BA64" s="290">
        <f t="shared" si="188"/>
        <v>601</v>
      </c>
      <c r="BB64" s="290">
        <f t="shared" si="8"/>
        <v>0</v>
      </c>
      <c r="BC64" s="290">
        <f t="shared" si="9"/>
        <v>0</v>
      </c>
      <c r="BD64" s="290">
        <f t="shared" si="189"/>
        <v>0</v>
      </c>
      <c r="BE64" s="290"/>
      <c r="BF64" s="290">
        <v>60</v>
      </c>
      <c r="BG64" s="290">
        <f t="shared" si="180"/>
        <v>0</v>
      </c>
      <c r="BH64" s="290">
        <f t="shared" si="12"/>
        <v>0</v>
      </c>
      <c r="BI64" s="290"/>
      <c r="BJ64" s="291" t="str">
        <f t="shared" si="13"/>
        <v>2-1</v>
      </c>
      <c r="BK64" s="291" t="str">
        <f t="shared" si="14"/>
        <v/>
      </c>
      <c r="BL64" s="291" t="str">
        <f t="shared" si="15"/>
        <v/>
      </c>
      <c r="BM64" s="291" t="str">
        <f t="shared" si="16"/>
        <v/>
      </c>
      <c r="BN64" s="291" t="str">
        <f t="shared" ca="1" si="17"/>
        <v/>
      </c>
      <c r="BO64" s="291" t="str">
        <f t="shared" ca="1" si="18"/>
        <v/>
      </c>
      <c r="BP64" s="291" t="str">
        <f t="shared" si="19"/>
        <v/>
      </c>
      <c r="BQ64" s="291" t="str">
        <f t="shared" ca="1" si="20"/>
        <v/>
      </c>
      <c r="BR64" s="291" t="str">
        <f t="shared" si="21"/>
        <v/>
      </c>
      <c r="BS64" s="291" t="str">
        <f t="shared" si="22"/>
        <v/>
      </c>
      <c r="BT64" s="291" t="str">
        <f t="shared" si="23"/>
        <v/>
      </c>
      <c r="BU64" s="291" t="str">
        <f t="shared" si="24"/>
        <v/>
      </c>
      <c r="BV64" s="291" t="str">
        <f t="shared" ca="1" si="25"/>
        <v/>
      </c>
      <c r="BW64" s="291" t="str">
        <f t="shared" si="26"/>
        <v/>
      </c>
      <c r="BX64" s="291" t="str">
        <f t="shared" ca="1" si="27"/>
        <v/>
      </c>
      <c r="BY64" s="291" t="str">
        <f t="shared" si="28"/>
        <v/>
      </c>
      <c r="BZ64" s="291" t="str">
        <f t="shared" si="29"/>
        <v/>
      </c>
      <c r="CA64" s="291" t="str">
        <f t="shared" si="30"/>
        <v>5-4</v>
      </c>
      <c r="CB64" s="291" t="str">
        <f t="shared" si="31"/>
        <v/>
      </c>
      <c r="CC64" s="291" t="str">
        <f t="shared" si="32"/>
        <v/>
      </c>
      <c r="CD64" s="291" t="str">
        <f t="shared" si="33"/>
        <v/>
      </c>
      <c r="CE64" s="291" t="str">
        <f t="shared" si="34"/>
        <v/>
      </c>
      <c r="CF64" s="291" t="str">
        <f t="shared" si="35"/>
        <v/>
      </c>
      <c r="CG64" s="291" t="str">
        <f t="shared" si="36"/>
        <v>7-3</v>
      </c>
      <c r="CH64" s="291" t="str">
        <f t="shared" si="37"/>
        <v/>
      </c>
      <c r="CI64" s="291" t="str">
        <f t="shared" si="38"/>
        <v/>
      </c>
      <c r="CJ64" s="291" t="str">
        <f t="shared" si="39"/>
        <v>8-3</v>
      </c>
      <c r="CK64" s="291" t="str">
        <f t="shared" si="40"/>
        <v>8-4</v>
      </c>
      <c r="CL64" s="291" t="str">
        <f t="shared" si="41"/>
        <v/>
      </c>
      <c r="CM64" s="291" t="str">
        <f t="shared" si="42"/>
        <v>9-1-3</v>
      </c>
      <c r="CN64" s="291" t="str">
        <f>IF(AND(I64&gt;=2, I64&lt;=4, N64=""), "",
IF(AND(N64&lt;&gt;"",IFERROR(MATCH(VALUE(N64),'主要用途（大分類）'!$A$5:$A$38,0),0)=0),"9-1-4",""))</f>
        <v/>
      </c>
      <c r="CO64" s="291" t="str">
        <f t="shared" si="43"/>
        <v/>
      </c>
      <c r="CP64" s="291" t="str">
        <f t="shared" si="44"/>
        <v>9-2-2</v>
      </c>
      <c r="CQ64" s="291" t="str">
        <f>IF(AND(I64&gt;=2, I64&lt;=4, O64=""), "",
IF(OR(AND(O64&lt;&gt;"",IFERROR(MATCH(VALUE(O64),建築物の用途区分!$C$5:$C$76,0),0)=0),AND(AI64&lt;&gt;"",IFERROR(MATCH(VALUE(AI64),建築物の用途区分!$C$5:$C$76,0),0)=0),AND(AK64&lt;&gt;"",IFERROR(MATCH(VALUE(AK64),建築物の用途区分!$C$5:$C$76,0),0)=0),AND(AM64&lt;&gt;"",IFERROR(MATCH(VALUE(AM64),建築物の用途区分!$C$5:$C$76,0),0)=0)),"9-2-3",""))</f>
        <v/>
      </c>
      <c r="CR64" s="291" t="str">
        <f>IF(AND(I64&gt;=2, I64&lt;=4, O64=""), "",IF(M64=1,IF(VLOOKUP(VALUE(O64),'用途の分類（用途区分）対応表'!$B$7:$S$78,IF(VALUE(N64)=1,2,IF(VALUE(N64)=2,3,IF(AND(N64&gt;=10,N64&lt;=24),N64-6,N64-26))),FALSE)="×","9-2-4",""),""))</f>
        <v/>
      </c>
      <c r="CS64" s="291" t="str">
        <f t="shared" si="45"/>
        <v/>
      </c>
      <c r="CT64" s="291" t="str">
        <f t="shared" si="46"/>
        <v/>
      </c>
      <c r="CU64" s="291" t="str">
        <f t="shared" si="47"/>
        <v/>
      </c>
      <c r="CV64" s="291" t="str">
        <f t="shared" si="48"/>
        <v/>
      </c>
      <c r="CW64" s="291" t="str">
        <f t="shared" si="49"/>
        <v/>
      </c>
      <c r="CX64" s="291" t="str">
        <f t="shared" si="50"/>
        <v/>
      </c>
      <c r="CY64" s="291" t="str">
        <f t="shared" si="51"/>
        <v/>
      </c>
      <c r="CZ64" s="291" t="str">
        <f t="shared" si="52"/>
        <v>11-3</v>
      </c>
      <c r="DA64" s="291" t="str">
        <f t="shared" si="53"/>
        <v/>
      </c>
      <c r="DB64" s="291" t="str">
        <f t="shared" si="54"/>
        <v/>
      </c>
      <c r="DC64" s="291" t="str">
        <f t="shared" si="55"/>
        <v/>
      </c>
      <c r="DD64" s="291" t="str">
        <f t="shared" si="56"/>
        <v>12-3</v>
      </c>
      <c r="DE64" s="291" t="str">
        <f t="shared" si="57"/>
        <v/>
      </c>
      <c r="DF64" s="291" t="str">
        <f t="shared" si="58"/>
        <v/>
      </c>
      <c r="DG64" s="291" t="str">
        <f t="shared" si="59"/>
        <v/>
      </c>
      <c r="DH64" s="291" t="str">
        <f t="shared" si="60"/>
        <v>13-3</v>
      </c>
      <c r="DI64" s="291" t="str">
        <f t="shared" si="61"/>
        <v/>
      </c>
      <c r="DJ64" s="291" t="str">
        <f t="shared" si="62"/>
        <v/>
      </c>
      <c r="DK64" s="291" t="str">
        <f t="shared" si="63"/>
        <v>13-8</v>
      </c>
      <c r="DL64" s="291" t="str">
        <f t="shared" si="64"/>
        <v/>
      </c>
      <c r="DM64" s="291" t="str">
        <f t="shared" si="65"/>
        <v/>
      </c>
      <c r="DN64" s="291" t="str">
        <f t="shared" si="66"/>
        <v/>
      </c>
      <c r="DO64" s="291" t="str">
        <f t="shared" si="67"/>
        <v>14-2</v>
      </c>
      <c r="DP64" s="291" t="str">
        <f t="shared" si="68"/>
        <v/>
      </c>
      <c r="DQ64" s="291" t="str">
        <f t="shared" si="69"/>
        <v/>
      </c>
      <c r="DR64" s="291" t="str">
        <f t="shared" si="70"/>
        <v/>
      </c>
      <c r="DS64" s="291" t="str">
        <f t="shared" si="71"/>
        <v/>
      </c>
      <c r="DT64" s="291" t="str">
        <f t="shared" si="72"/>
        <v/>
      </c>
      <c r="DU64" s="291" t="str">
        <f t="shared" si="73"/>
        <v/>
      </c>
      <c r="DV64" s="291" t="str">
        <f t="shared" si="74"/>
        <v/>
      </c>
      <c r="DW64" s="291" t="str">
        <f t="shared" si="75"/>
        <v/>
      </c>
      <c r="DX64" s="291" t="str">
        <f t="shared" si="76"/>
        <v/>
      </c>
      <c r="DY64" s="291" t="str">
        <f t="shared" si="77"/>
        <v/>
      </c>
      <c r="DZ64" s="291" t="str">
        <f t="shared" si="78"/>
        <v/>
      </c>
      <c r="EA64" s="291" t="str">
        <f t="shared" si="79"/>
        <v/>
      </c>
      <c r="EB64" s="291" t="str">
        <f t="shared" si="80"/>
        <v/>
      </c>
      <c r="EC64" s="291" t="str">
        <f t="shared" si="81"/>
        <v/>
      </c>
      <c r="ED64" s="291" t="str">
        <f t="shared" si="82"/>
        <v/>
      </c>
      <c r="EE64" s="291" t="str">
        <f t="shared" si="83"/>
        <v/>
      </c>
      <c r="EF64" s="291" t="str">
        <f t="shared" si="84"/>
        <v/>
      </c>
      <c r="EG64" s="291" t="str">
        <f t="shared" si="85"/>
        <v/>
      </c>
      <c r="EH64" s="291" t="str">
        <f t="shared" si="86"/>
        <v/>
      </c>
      <c r="EI64" s="291" t="str">
        <f t="shared" si="87"/>
        <v/>
      </c>
      <c r="EJ64" s="291" t="str">
        <f t="shared" si="88"/>
        <v/>
      </c>
      <c r="EK64" s="291" t="str">
        <f t="shared" si="89"/>
        <v/>
      </c>
      <c r="EL64" s="291" t="str">
        <f t="shared" si="90"/>
        <v/>
      </c>
      <c r="EM64" s="291" t="str">
        <f t="shared" si="91"/>
        <v/>
      </c>
      <c r="EN64" s="291" t="str">
        <f t="shared" si="92"/>
        <v/>
      </c>
      <c r="EO64" s="291" t="str">
        <f t="shared" si="93"/>
        <v/>
      </c>
      <c r="EP64" s="291" t="str">
        <f t="shared" si="94"/>
        <v/>
      </c>
      <c r="EQ64" s="291" t="str">
        <f t="shared" si="95"/>
        <v/>
      </c>
      <c r="ER64" s="291" t="str">
        <f t="shared" si="96"/>
        <v/>
      </c>
      <c r="ES64" s="291" t="str">
        <f t="shared" si="97"/>
        <v/>
      </c>
      <c r="ET64" s="291" t="str">
        <f t="shared" si="98"/>
        <v/>
      </c>
      <c r="EU64" s="291" t="str">
        <f t="shared" si="99"/>
        <v/>
      </c>
      <c r="EV64" s="291" t="str">
        <f t="shared" si="100"/>
        <v/>
      </c>
      <c r="EW64" s="291" t="str">
        <f t="shared" si="101"/>
        <v/>
      </c>
      <c r="EX64" s="291" t="str">
        <f t="shared" si="102"/>
        <v/>
      </c>
      <c r="EY64" s="291" t="str">
        <f t="shared" si="103"/>
        <v/>
      </c>
      <c r="EZ64" s="291" t="str">
        <f t="shared" si="104"/>
        <v/>
      </c>
      <c r="FA64" s="291" t="str">
        <f t="shared" si="105"/>
        <v/>
      </c>
      <c r="FB64" s="291" t="str">
        <f t="shared" si="106"/>
        <v/>
      </c>
      <c r="FC64" s="291" t="str">
        <f t="shared" si="107"/>
        <v/>
      </c>
      <c r="FD64" s="291" t="str">
        <f t="shared" si="108"/>
        <v/>
      </c>
      <c r="FE64" s="291" t="str">
        <f t="shared" si="109"/>
        <v/>
      </c>
      <c r="FF64" s="291" t="str">
        <f t="shared" si="110"/>
        <v/>
      </c>
      <c r="FG64" s="291" t="str">
        <f t="shared" si="111"/>
        <v/>
      </c>
      <c r="FH64" s="291" t="str">
        <f t="shared" si="112"/>
        <v/>
      </c>
      <c r="FI64" s="291" t="str">
        <f t="shared" si="113"/>
        <v/>
      </c>
      <c r="FJ64" s="291" t="str">
        <f t="shared" ca="1" si="114"/>
        <v/>
      </c>
      <c r="FK64" s="291" t="str">
        <f t="shared" ca="1" si="115"/>
        <v/>
      </c>
      <c r="FL64" s="291" t="str">
        <f t="shared" si="116"/>
        <v/>
      </c>
      <c r="FM64" s="291" t="str">
        <f t="shared" si="117"/>
        <v/>
      </c>
      <c r="FN64" s="291" t="str">
        <f t="shared" si="118"/>
        <v/>
      </c>
      <c r="FO64" s="291" t="str">
        <f t="shared" si="119"/>
        <v/>
      </c>
      <c r="FP64" s="291" t="str">
        <f t="shared" si="120"/>
        <v/>
      </c>
      <c r="FQ64" s="291" t="str">
        <f t="shared" si="121"/>
        <v/>
      </c>
      <c r="FR64" s="291" t="str">
        <f t="shared" si="122"/>
        <v/>
      </c>
      <c r="FS64" s="291" t="str">
        <f t="shared" si="123"/>
        <v/>
      </c>
      <c r="FT64" s="291" t="str">
        <f t="shared" si="124"/>
        <v/>
      </c>
      <c r="FU64" s="291" t="str">
        <f t="shared" si="125"/>
        <v/>
      </c>
      <c r="FV64" s="291" t="str">
        <f t="shared" si="126"/>
        <v/>
      </c>
      <c r="FW64" s="291" t="str">
        <f t="shared" si="127"/>
        <v/>
      </c>
      <c r="FX64" s="291" t="str">
        <f t="shared" si="128"/>
        <v/>
      </c>
      <c r="FY64" s="291" t="str">
        <f t="shared" ca="1" si="129"/>
        <v/>
      </c>
      <c r="FZ64" s="291" t="str">
        <f ca="1">IF(AND(I64="",X64="",AC64=""),"",
IF(COUNTIF(エラー22シート!$G$4:$G$53, OFFSET(J64,IF(I64="",0,-I64+1),0)*100+OFFSET(Y64,IF(I64="",0,-I64+1),0)*10+AC64)&gt;0,"22-4",""))</f>
        <v/>
      </c>
      <c r="GA64" s="291" t="str">
        <f t="shared" ca="1" si="130"/>
        <v/>
      </c>
      <c r="GB64" s="291" t="str">
        <f t="shared" ca="1" si="131"/>
        <v/>
      </c>
      <c r="GC64" s="291" t="str">
        <f t="shared" ca="1" si="132"/>
        <v/>
      </c>
      <c r="GD64" s="291" t="str">
        <f t="shared" ca="1" si="133"/>
        <v/>
      </c>
      <c r="GE64" s="291" t="str">
        <f t="shared" ca="1" si="134"/>
        <v/>
      </c>
      <c r="GF64" s="291" t="str">
        <f t="shared" ca="1" si="135"/>
        <v/>
      </c>
      <c r="GG64" s="291" t="str">
        <f t="shared" ca="1" si="136"/>
        <v/>
      </c>
      <c r="GH64" s="291" t="str">
        <f t="shared" ca="1" si="137"/>
        <v/>
      </c>
      <c r="GI64" s="291" t="str">
        <f t="shared" ca="1" si="138"/>
        <v/>
      </c>
      <c r="GJ64" s="291" t="str">
        <f t="shared" ca="1" si="139"/>
        <v/>
      </c>
      <c r="GK64" s="291" t="str">
        <f t="shared" ca="1" si="140"/>
        <v/>
      </c>
      <c r="GL64" s="291" t="str">
        <f t="shared" si="141"/>
        <v/>
      </c>
      <c r="GM64" s="291" t="str">
        <f t="shared" ca="1" si="142"/>
        <v/>
      </c>
      <c r="GN64" s="291" t="str">
        <f t="shared" ca="1" si="143"/>
        <v/>
      </c>
      <c r="GO64" s="291" t="str">
        <f t="shared" ca="1" si="144"/>
        <v/>
      </c>
      <c r="GP64" s="291" t="str">
        <f t="shared" ca="1" si="145"/>
        <v/>
      </c>
      <c r="GQ64" s="291" t="str">
        <f t="shared" ca="1" si="146"/>
        <v/>
      </c>
      <c r="GR64" s="291" t="str">
        <f t="shared" ca="1" si="147"/>
        <v/>
      </c>
      <c r="GS64" s="291" t="str">
        <f t="shared" ca="1" si="148"/>
        <v/>
      </c>
      <c r="GT64" s="291" t="str">
        <f t="shared" ca="1" si="149"/>
        <v/>
      </c>
      <c r="GU64" s="291" t="str">
        <f t="shared" ca="1" si="150"/>
        <v/>
      </c>
      <c r="GV64" s="291" t="str">
        <f t="shared" ca="1" si="151"/>
        <v/>
      </c>
      <c r="GW64" s="291" t="str">
        <f t="shared" ca="1" si="152"/>
        <v/>
      </c>
      <c r="GX64" s="291" t="str">
        <f t="shared" ca="1" si="153"/>
        <v/>
      </c>
      <c r="GY64" s="291" t="str">
        <f t="shared" ca="1" si="154"/>
        <v/>
      </c>
      <c r="GZ64" s="291" t="str">
        <f t="shared" ca="1" si="155"/>
        <v/>
      </c>
      <c r="HA64" s="291" t="str">
        <f t="shared" si="156"/>
        <v/>
      </c>
      <c r="HB64" s="291" t="str">
        <f t="shared" si="157"/>
        <v/>
      </c>
      <c r="HC64" s="291" t="str">
        <f t="shared" si="158"/>
        <v/>
      </c>
      <c r="HD64" s="291" t="str">
        <f t="shared" si="159"/>
        <v/>
      </c>
      <c r="HE64" s="291" t="str">
        <f t="shared" si="160"/>
        <v/>
      </c>
      <c r="HF64" s="291" t="str">
        <f t="shared" si="161"/>
        <v/>
      </c>
      <c r="HG64" s="291" t="str">
        <f t="shared" si="162"/>
        <v/>
      </c>
      <c r="HH64" s="291" t="str">
        <f t="shared" si="163"/>
        <v/>
      </c>
      <c r="HI64" s="291" t="str">
        <f t="shared" si="164"/>
        <v/>
      </c>
      <c r="HJ64" s="291" t="str">
        <f t="shared" si="165"/>
        <v/>
      </c>
      <c r="HK64" s="291" t="str">
        <f t="shared" si="166"/>
        <v/>
      </c>
      <c r="HL64" s="291" t="str">
        <f t="shared" si="167"/>
        <v/>
      </c>
      <c r="HM64" s="291" t="str">
        <f t="shared" si="168"/>
        <v>41-1</v>
      </c>
      <c r="HN64" s="291" t="str">
        <f t="shared" si="169"/>
        <v>35-1</v>
      </c>
    </row>
    <row r="65" spans="48:222">
      <c r="AV65" s="290"/>
      <c r="AW65" s="290"/>
      <c r="AX65" s="290"/>
      <c r="AY65" s="290"/>
      <c r="AZ65" s="290"/>
      <c r="BA65" s="290"/>
      <c r="BB65" s="290"/>
      <c r="BC65" s="290"/>
      <c r="BD65" s="290"/>
      <c r="BE65" s="290"/>
      <c r="BF65" s="290"/>
      <c r="BG65" s="290"/>
      <c r="BH65" s="290"/>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S65" s="291"/>
      <c r="CT65" s="291"/>
      <c r="CU65" s="291"/>
      <c r="CV65" s="291"/>
      <c r="CW65" s="291"/>
      <c r="CX65" s="291"/>
      <c r="CY65" s="291"/>
      <c r="CZ65" s="291"/>
      <c r="DA65" s="291"/>
      <c r="DB65" s="291"/>
      <c r="DC65" s="291"/>
      <c r="DD65" s="291"/>
      <c r="DE65" s="291"/>
      <c r="DF65" s="291"/>
      <c r="DG65" s="291"/>
      <c r="DH65" s="291"/>
      <c r="DI65" s="291"/>
      <c r="DJ65" s="291"/>
      <c r="DK65" s="291"/>
      <c r="DL65" s="291"/>
      <c r="DM65" s="291"/>
      <c r="DN65" s="291"/>
      <c r="DO65" s="291"/>
      <c r="DP65" s="291"/>
      <c r="DQ65" s="291"/>
      <c r="DR65" s="291"/>
      <c r="DS65" s="291"/>
      <c r="DT65" s="291"/>
      <c r="DU65" s="291"/>
      <c r="DV65" s="291"/>
      <c r="DW65" s="291"/>
      <c r="DX65" s="291"/>
      <c r="DY65" s="291"/>
      <c r="DZ65" s="291"/>
      <c r="EA65" s="291"/>
      <c r="EB65" s="291"/>
      <c r="EC65" s="291"/>
      <c r="ED65" s="291"/>
      <c r="EE65" s="291"/>
      <c r="EF65" s="291"/>
      <c r="EG65" s="291"/>
      <c r="EH65" s="291"/>
      <c r="EI65" s="291"/>
      <c r="EJ65" s="291"/>
      <c r="EK65" s="291"/>
      <c r="EL65" s="291"/>
      <c r="EM65" s="291"/>
      <c r="EN65" s="291"/>
      <c r="EO65" s="291"/>
      <c r="EP65" s="291"/>
      <c r="EQ65" s="291"/>
      <c r="ER65" s="291"/>
      <c r="ES65" s="291"/>
      <c r="ET65" s="291"/>
      <c r="EU65" s="291"/>
      <c r="EV65" s="291"/>
      <c r="EW65" s="291"/>
      <c r="EX65" s="291"/>
      <c r="EY65" s="291"/>
      <c r="EZ65" s="291"/>
      <c r="FA65" s="291"/>
      <c r="FB65" s="291"/>
      <c r="FC65" s="291"/>
      <c r="FD65" s="291"/>
      <c r="FE65" s="291"/>
      <c r="FF65" s="291"/>
      <c r="FG65" s="291"/>
      <c r="FH65" s="291"/>
      <c r="FI65" s="291"/>
      <c r="FJ65" s="291"/>
      <c r="FK65" s="291"/>
      <c r="FL65" s="291"/>
      <c r="FM65" s="291"/>
      <c r="FN65" s="291"/>
      <c r="FO65" s="291"/>
      <c r="FP65" s="291"/>
      <c r="FQ65" s="291"/>
      <c r="FR65" s="291"/>
      <c r="FS65" s="291"/>
      <c r="FT65" s="291"/>
      <c r="FU65" s="291"/>
      <c r="FV65" s="291"/>
      <c r="FW65" s="291"/>
      <c r="FX65" s="291"/>
      <c r="FY65" s="291"/>
      <c r="FZ65" s="291"/>
      <c r="GA65" s="291"/>
      <c r="GB65" s="291"/>
      <c r="GC65" s="291"/>
      <c r="GD65" s="291"/>
      <c r="GE65" s="291"/>
      <c r="GF65" s="291"/>
      <c r="GG65" s="291"/>
      <c r="GH65" s="291"/>
      <c r="GI65" s="291"/>
      <c r="GJ65" s="291"/>
      <c r="GK65" s="291"/>
      <c r="GL65" s="291"/>
      <c r="GM65" s="291"/>
      <c r="GN65" s="291"/>
      <c r="GO65" s="291"/>
      <c r="GP65" s="291"/>
      <c r="GQ65" s="291"/>
      <c r="GR65" s="291"/>
      <c r="GS65" s="291"/>
      <c r="GT65" s="291"/>
      <c r="GU65" s="291"/>
      <c r="GV65" s="291"/>
      <c r="GW65" s="291"/>
      <c r="GX65" s="291"/>
      <c r="GY65" s="291"/>
      <c r="GZ65" s="291"/>
      <c r="HA65" s="291"/>
      <c r="HB65" s="291"/>
      <c r="HC65" s="291"/>
      <c r="HD65" s="291"/>
      <c r="HE65" s="291"/>
      <c r="HF65" s="291"/>
      <c r="HG65" s="291"/>
      <c r="HH65" s="291"/>
      <c r="HI65" s="291"/>
      <c r="HJ65" s="291"/>
      <c r="HK65" s="291"/>
      <c r="HL65" s="291"/>
      <c r="HM65" s="291"/>
      <c r="HN65" s="291"/>
    </row>
  </sheetData>
  <sheetProtection algorithmName="SHA-512" hashValue="6fDx7UtJakWbNKmyf4gBtRjqFMW/xC9+18tQqnaFMWy+Q0kz1YRp7rkTqkSixCU+1A8MOb+60KfJHJlY+/hXBA==" saltValue="i0RyLNTFz5VVbSsTgvu6ag==" spinCount="100000" sheet="1" objects="1" scenarios="1"/>
  <mergeCells count="28">
    <mergeCell ref="FH4:FK4"/>
    <mergeCell ref="DC4:DF4"/>
    <mergeCell ref="DG4:DN4"/>
    <mergeCell ref="DO4:DV4"/>
    <mergeCell ref="FE4:FG4"/>
    <mergeCell ref="DW4:EE4"/>
    <mergeCell ref="EF4:EK4"/>
    <mergeCell ref="EL4:ER4"/>
    <mergeCell ref="ES4:FC4"/>
    <mergeCell ref="BK4:BQ4"/>
    <mergeCell ref="BR4:BX4"/>
    <mergeCell ref="BY4:CA4"/>
    <mergeCell ref="CB4:CE4"/>
    <mergeCell ref="CF4:CH4"/>
    <mergeCell ref="CI4:CK4"/>
    <mergeCell ref="CL4:CO4"/>
    <mergeCell ref="CP4:CU4"/>
    <mergeCell ref="CV4:CX4"/>
    <mergeCell ref="CY4:DB4"/>
    <mergeCell ref="GT4:GW4"/>
    <mergeCell ref="GX4:GZ4"/>
    <mergeCell ref="HA4:HK4"/>
    <mergeCell ref="HM4:HN4"/>
    <mergeCell ref="FL4:FS4"/>
    <mergeCell ref="FT4:FW4"/>
    <mergeCell ref="FX4:FZ4"/>
    <mergeCell ref="GB4:GK4"/>
    <mergeCell ref="GM4:GS4"/>
  </mergeCells>
  <phoneticPr fontId="2"/>
  <conditionalFormatting sqref="BJ5:HN64">
    <cfRule type="expression" dxfId="9" priority="4">
      <formula>ISBLANK(BJ5)=TRUE</formula>
    </cfRule>
    <cfRule type="expression" dxfId="8" priority="5">
      <formula>AND(BJ$2=2,BJ5&lt;&gt;"")</formula>
    </cfRule>
    <cfRule type="expression" dxfId="7" priority="6">
      <formula>AND(BJ$2=1,BJ5&lt;&gt;"")</formula>
    </cfRule>
  </conditionalFormatting>
  <conditionalFormatting sqref="BP65 BS65">
    <cfRule type="expression" dxfId="6" priority="1">
      <formula>ISBLANK(BP65)=TRUE</formula>
    </cfRule>
    <cfRule type="expression" dxfId="5" priority="2">
      <formula>AND(BP$502=2,BP65&lt;&gt;"")</formula>
    </cfRule>
    <cfRule type="expression" dxfId="4" priority="3">
      <formula>AND(BP$502=1,BP65&lt;&gt;"")</formula>
    </cfRule>
  </conditionalFormatting>
  <dataValidations count="1">
    <dataValidation allowBlank="1" showErrorMessage="1" sqref="C6:F64 AS5:BI64 AV65:BH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60649-85D0-43F1-9675-4FE0A570994B}">
  <dimension ref="A1:B68"/>
  <sheetViews>
    <sheetView view="pageBreakPreview" zoomScale="175" zoomScaleNormal="100" zoomScaleSheetLayoutView="175" workbookViewId="0">
      <selection activeCell="B3" sqref="B3:B4"/>
    </sheetView>
  </sheetViews>
  <sheetFormatPr defaultColWidth="8.90625" defaultRowHeight="13.5" customHeight="1"/>
  <cols>
    <col min="1" max="1" width="7.6328125" style="247" customWidth="1"/>
    <col min="2" max="2" width="39.36328125" style="247" customWidth="1"/>
    <col min="3" max="16384" width="8.90625" style="247"/>
  </cols>
  <sheetData>
    <row r="1" spans="1:2" ht="13.5" customHeight="1">
      <c r="A1" s="246"/>
    </row>
    <row r="2" spans="1:2" ht="13.5" customHeight="1">
      <c r="A2" s="248"/>
    </row>
    <row r="3" spans="1:2" ht="13.5" customHeight="1">
      <c r="A3" s="493" t="s">
        <v>2476</v>
      </c>
      <c r="B3" s="495" t="s">
        <v>2477</v>
      </c>
    </row>
    <row r="4" spans="1:2" ht="24" customHeight="1">
      <c r="A4" s="494"/>
      <c r="B4" s="496"/>
    </row>
    <row r="5" spans="1:2" ht="13.5" customHeight="1">
      <c r="A5" s="249" t="s">
        <v>2478</v>
      </c>
      <c r="B5" s="250" t="s">
        <v>2479</v>
      </c>
    </row>
    <row r="6" spans="1:2" ht="13.5" customHeight="1">
      <c r="A6" s="249" t="s">
        <v>2480</v>
      </c>
      <c r="B6" s="250" t="s">
        <v>2481</v>
      </c>
    </row>
    <row r="7" spans="1:2" ht="13.5" customHeight="1">
      <c r="A7" s="250">
        <v>10</v>
      </c>
      <c r="B7" s="251" t="s">
        <v>2482</v>
      </c>
    </row>
    <row r="8" spans="1:2" ht="13.5" customHeight="1">
      <c r="A8" s="252">
        <v>11</v>
      </c>
      <c r="B8" s="253" t="s">
        <v>2483</v>
      </c>
    </row>
    <row r="9" spans="1:2" ht="13.5" customHeight="1">
      <c r="A9" s="250">
        <v>12</v>
      </c>
      <c r="B9" s="253" t="s">
        <v>2484</v>
      </c>
    </row>
    <row r="10" spans="1:2" ht="13.5" customHeight="1">
      <c r="A10" s="250">
        <v>13</v>
      </c>
      <c r="B10" s="253" t="s">
        <v>2485</v>
      </c>
    </row>
    <row r="11" spans="1:2" ht="13.5" customHeight="1">
      <c r="A11" s="250">
        <v>14</v>
      </c>
      <c r="B11" s="251" t="s">
        <v>2486</v>
      </c>
    </row>
    <row r="12" spans="1:2" ht="13.5" customHeight="1">
      <c r="A12" s="252">
        <v>15</v>
      </c>
      <c r="B12" s="253" t="s">
        <v>2487</v>
      </c>
    </row>
    <row r="13" spans="1:2" ht="13.5" customHeight="1">
      <c r="A13" s="250">
        <v>16</v>
      </c>
      <c r="B13" s="253" t="s">
        <v>2488</v>
      </c>
    </row>
    <row r="14" spans="1:2" ht="13.5" customHeight="1">
      <c r="A14" s="250">
        <v>17</v>
      </c>
      <c r="B14" s="253" t="s">
        <v>2489</v>
      </c>
    </row>
    <row r="15" spans="1:2" ht="13.5" customHeight="1">
      <c r="A15" s="250">
        <v>18</v>
      </c>
      <c r="B15" s="253" t="s">
        <v>2490</v>
      </c>
    </row>
    <row r="16" spans="1:2" ht="13.5" customHeight="1">
      <c r="A16" s="250">
        <v>19</v>
      </c>
      <c r="B16" s="253" t="s">
        <v>2491</v>
      </c>
    </row>
    <row r="17" spans="1:2" ht="13.5" customHeight="1">
      <c r="A17" s="250">
        <v>20</v>
      </c>
      <c r="B17" s="253" t="s">
        <v>2492</v>
      </c>
    </row>
    <row r="18" spans="1:2" ht="13.5" customHeight="1">
      <c r="A18" s="250">
        <v>21</v>
      </c>
      <c r="B18" s="253" t="s">
        <v>2493</v>
      </c>
    </row>
    <row r="19" spans="1:2" ht="13.5" customHeight="1">
      <c r="A19" s="250">
        <v>22</v>
      </c>
      <c r="B19" s="253" t="s">
        <v>2494</v>
      </c>
    </row>
    <row r="20" spans="1:2" ht="13.5" customHeight="1">
      <c r="A20" s="250">
        <v>23</v>
      </c>
      <c r="B20" s="253" t="s">
        <v>2495</v>
      </c>
    </row>
    <row r="21" spans="1:2" ht="13.5" customHeight="1">
      <c r="A21" s="250">
        <v>24</v>
      </c>
      <c r="B21" s="253" t="s">
        <v>2496</v>
      </c>
    </row>
    <row r="22" spans="1:2" ht="13.5" customHeight="1">
      <c r="A22" s="250">
        <v>30</v>
      </c>
      <c r="B22" s="253" t="s">
        <v>2497</v>
      </c>
    </row>
    <row r="23" spans="1:2" ht="13.5" customHeight="1">
      <c r="A23" s="250">
        <v>31</v>
      </c>
      <c r="B23" s="253" t="s">
        <v>2498</v>
      </c>
    </row>
    <row r="24" spans="1:2" ht="13.5" customHeight="1">
      <c r="A24" s="250">
        <v>32</v>
      </c>
      <c r="B24" s="253" t="s">
        <v>2499</v>
      </c>
    </row>
    <row r="25" spans="1:2" ht="13.5" customHeight="1">
      <c r="A25" s="250">
        <v>33</v>
      </c>
      <c r="B25" s="253" t="s">
        <v>2500</v>
      </c>
    </row>
    <row r="26" spans="1:2" ht="13.5" customHeight="1">
      <c r="A26" s="250">
        <v>34</v>
      </c>
      <c r="B26" s="253" t="s">
        <v>2501</v>
      </c>
    </row>
    <row r="27" spans="1:2" ht="13.5" customHeight="1">
      <c r="A27" s="250">
        <v>35</v>
      </c>
      <c r="B27" s="253" t="s">
        <v>2502</v>
      </c>
    </row>
    <row r="28" spans="1:2" ht="13.5" customHeight="1">
      <c r="A28" s="250">
        <v>36</v>
      </c>
      <c r="B28" s="253" t="s">
        <v>2503</v>
      </c>
    </row>
    <row r="29" spans="1:2" ht="13.5" customHeight="1">
      <c r="A29" s="250">
        <v>37</v>
      </c>
      <c r="B29" s="253" t="s">
        <v>2504</v>
      </c>
    </row>
    <row r="30" spans="1:2" ht="13.5" customHeight="1">
      <c r="A30" s="250">
        <v>38</v>
      </c>
      <c r="B30" s="253" t="s">
        <v>2505</v>
      </c>
    </row>
    <row r="31" spans="1:2" ht="13.5" customHeight="1">
      <c r="A31" s="250">
        <v>39</v>
      </c>
      <c r="B31" s="253" t="s">
        <v>2506</v>
      </c>
    </row>
    <row r="32" spans="1:2" ht="13.5" customHeight="1">
      <c r="A32" s="250">
        <v>40</v>
      </c>
      <c r="B32" s="253" t="s">
        <v>2507</v>
      </c>
    </row>
    <row r="33" spans="1:2" ht="13.5" customHeight="1">
      <c r="A33" s="250">
        <v>41</v>
      </c>
      <c r="B33" s="253" t="s">
        <v>2508</v>
      </c>
    </row>
    <row r="34" spans="1:2" ht="13.5" customHeight="1">
      <c r="A34" s="250">
        <v>42</v>
      </c>
      <c r="B34" s="253" t="s">
        <v>2509</v>
      </c>
    </row>
    <row r="35" spans="1:2" ht="13.5" customHeight="1">
      <c r="A35" s="250">
        <v>43</v>
      </c>
      <c r="B35" s="253" t="s">
        <v>2510</v>
      </c>
    </row>
    <row r="36" spans="1:2" ht="13.5" customHeight="1">
      <c r="A36" s="250">
        <v>44</v>
      </c>
      <c r="B36" s="253" t="s">
        <v>2511</v>
      </c>
    </row>
    <row r="37" spans="1:2" ht="13.5" customHeight="1">
      <c r="A37" s="247">
        <v>1</v>
      </c>
      <c r="B37" s="248"/>
    </row>
    <row r="38" spans="1:2" ht="13.5" customHeight="1">
      <c r="A38" s="247">
        <v>2</v>
      </c>
      <c r="B38" s="248"/>
    </row>
    <row r="39" spans="1:2" ht="13.5" customHeight="1">
      <c r="A39" s="248"/>
      <c r="B39" s="248"/>
    </row>
    <row r="40" spans="1:2" ht="13.5" customHeight="1">
      <c r="A40" s="248"/>
      <c r="B40" s="248"/>
    </row>
    <row r="41" spans="1:2" ht="13.5" customHeight="1">
      <c r="A41" s="248"/>
      <c r="B41" s="248"/>
    </row>
    <row r="42" spans="1:2" ht="13.5" customHeight="1">
      <c r="A42" s="248"/>
      <c r="B42" s="248"/>
    </row>
    <row r="43" spans="1:2" ht="13.5" customHeight="1">
      <c r="A43" s="248"/>
      <c r="B43" s="248"/>
    </row>
    <row r="44" spans="1:2" ht="13.5" customHeight="1">
      <c r="A44" s="248"/>
      <c r="B44" s="248"/>
    </row>
    <row r="45" spans="1:2" ht="13.5" customHeight="1">
      <c r="A45" s="248"/>
      <c r="B45" s="248"/>
    </row>
    <row r="46" spans="1:2" ht="13.5" customHeight="1">
      <c r="A46" s="248"/>
      <c r="B46" s="248"/>
    </row>
    <row r="47" spans="1:2" ht="13.5" customHeight="1">
      <c r="A47" s="248"/>
      <c r="B47" s="248"/>
    </row>
    <row r="48" spans="1:2" ht="13.5" customHeight="1">
      <c r="A48" s="248"/>
      <c r="B48" s="248"/>
    </row>
    <row r="49" spans="1:2" ht="13.5" customHeight="1">
      <c r="A49" s="248"/>
      <c r="B49" s="248"/>
    </row>
    <row r="50" spans="1:2" ht="13.5" customHeight="1">
      <c r="A50" s="248"/>
      <c r="B50" s="248"/>
    </row>
    <row r="51" spans="1:2" ht="13.5" customHeight="1">
      <c r="A51" s="248"/>
      <c r="B51" s="248"/>
    </row>
    <row r="52" spans="1:2" ht="13.5" customHeight="1">
      <c r="A52" s="248"/>
      <c r="B52" s="248"/>
    </row>
    <row r="53" spans="1:2" ht="13.5" customHeight="1">
      <c r="A53" s="248"/>
      <c r="B53" s="248"/>
    </row>
    <row r="54" spans="1:2" ht="13.5" customHeight="1">
      <c r="A54" s="248"/>
      <c r="B54" s="248"/>
    </row>
    <row r="55" spans="1:2" ht="13.5" customHeight="1">
      <c r="A55" s="248"/>
      <c r="B55" s="248"/>
    </row>
    <row r="56" spans="1:2" ht="13.5" customHeight="1">
      <c r="A56" s="248"/>
      <c r="B56" s="248"/>
    </row>
    <row r="57" spans="1:2" ht="13.5" customHeight="1">
      <c r="A57" s="248"/>
      <c r="B57" s="248"/>
    </row>
    <row r="58" spans="1:2" ht="13.5" customHeight="1">
      <c r="A58" s="248"/>
      <c r="B58" s="248"/>
    </row>
    <row r="59" spans="1:2" ht="13.5" customHeight="1">
      <c r="A59" s="248"/>
      <c r="B59" s="248"/>
    </row>
    <row r="60" spans="1:2" ht="13.5" customHeight="1">
      <c r="A60" s="248"/>
      <c r="B60" s="248"/>
    </row>
    <row r="61" spans="1:2" ht="13.5" customHeight="1">
      <c r="A61" s="248"/>
      <c r="B61" s="248"/>
    </row>
    <row r="62" spans="1:2" ht="13.5" customHeight="1">
      <c r="A62" s="248"/>
      <c r="B62" s="248"/>
    </row>
    <row r="63" spans="1:2" ht="13.5" customHeight="1">
      <c r="A63" s="248"/>
      <c r="B63" s="248"/>
    </row>
    <row r="64" spans="1:2" ht="13.5" customHeight="1">
      <c r="A64" s="248"/>
      <c r="B64" s="248"/>
    </row>
    <row r="65" spans="1:2" ht="13.5" customHeight="1">
      <c r="A65" s="248"/>
      <c r="B65" s="248"/>
    </row>
    <row r="66" spans="1:2" ht="13.5" customHeight="1">
      <c r="B66" s="248"/>
    </row>
    <row r="67" spans="1:2" ht="13.5" customHeight="1">
      <c r="A67" s="254"/>
      <c r="B67" s="248"/>
    </row>
    <row r="68" spans="1:2" ht="13.5" customHeight="1">
      <c r="B68" s="248"/>
    </row>
  </sheetData>
  <sheetProtection algorithmName="SHA-512" hashValue="/6XrSSYGOjRzmeNwImVeGP24cV+G5/WRzXN6mdUdyxUNkBct2eGOnzY5R+Uo8w5cRBYLDAEJ7ySweazVennXpw==" saltValue="VVXlJvgp9QP9EdyPjkYDKA=="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93" orientation="portrait" useFirstPageNumber="1" r:id="rId1"/>
  <headerFooter alignWithMargins="0">
    <oddHeader>&amp;R&amp;8&amp;F</oddHeader>
    <oddFooter>&amp;C&amp;8-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86C4-C600-41B9-B171-A8F6B8D83E76}">
  <dimension ref="A2:D104"/>
  <sheetViews>
    <sheetView view="pageBreakPreview" topLeftCell="A57" zoomScaleNormal="100" zoomScaleSheetLayoutView="100" workbookViewId="0">
      <selection activeCell="B3" sqref="B3:B4"/>
    </sheetView>
  </sheetViews>
  <sheetFormatPr defaultColWidth="8.90625" defaultRowHeight="13.5" customHeight="1"/>
  <cols>
    <col min="1" max="1" width="7.6328125" style="247" customWidth="1"/>
    <col min="2" max="2" width="39.36328125" style="247" customWidth="1"/>
    <col min="3" max="3" width="8.90625" style="247"/>
    <col min="4" max="4" width="39.36328125" style="247" customWidth="1"/>
    <col min="5" max="16384" width="8.90625" style="247"/>
  </cols>
  <sheetData>
    <row r="2" spans="1:4" ht="13.5" customHeight="1">
      <c r="A2" s="248"/>
    </row>
    <row r="3" spans="1:4" ht="13.5" customHeight="1">
      <c r="A3" s="493" t="s">
        <v>2476</v>
      </c>
      <c r="B3" s="497" t="s">
        <v>2512</v>
      </c>
    </row>
    <row r="4" spans="1:4" ht="24" customHeight="1">
      <c r="A4" s="494"/>
      <c r="B4" s="498"/>
    </row>
    <row r="5" spans="1:4" ht="13.5" customHeight="1">
      <c r="A5" s="255" t="s">
        <v>2334</v>
      </c>
      <c r="B5" s="256" t="s">
        <v>2513</v>
      </c>
      <c r="C5" s="247">
        <v>8010</v>
      </c>
      <c r="D5" s="255" t="s">
        <v>2334</v>
      </c>
    </row>
    <row r="6" spans="1:4" ht="13.5" customHeight="1">
      <c r="A6" s="257" t="s">
        <v>2335</v>
      </c>
      <c r="B6" s="256" t="s">
        <v>2514</v>
      </c>
      <c r="C6" s="247">
        <v>8020</v>
      </c>
      <c r="D6" s="257" t="s">
        <v>2335</v>
      </c>
    </row>
    <row r="7" spans="1:4" ht="13.5" customHeight="1">
      <c r="A7" s="257" t="s">
        <v>2336</v>
      </c>
      <c r="B7" s="256" t="s">
        <v>2515</v>
      </c>
      <c r="C7" s="247">
        <v>8030</v>
      </c>
      <c r="D7" s="257" t="s">
        <v>2336</v>
      </c>
    </row>
    <row r="8" spans="1:4" ht="13.5" customHeight="1">
      <c r="A8" s="255" t="s">
        <v>2337</v>
      </c>
      <c r="B8" s="256" t="s">
        <v>2516</v>
      </c>
      <c r="C8" s="247">
        <v>8040</v>
      </c>
      <c r="D8" s="255" t="s">
        <v>2337</v>
      </c>
    </row>
    <row r="9" spans="1:4" ht="13.5" customHeight="1">
      <c r="A9" s="257" t="s">
        <v>2338</v>
      </c>
      <c r="B9" s="256" t="s">
        <v>2517</v>
      </c>
      <c r="C9" s="247">
        <v>8050</v>
      </c>
      <c r="D9" s="257" t="s">
        <v>2338</v>
      </c>
    </row>
    <row r="10" spans="1:4" ht="13.5" customHeight="1">
      <c r="A10" s="257" t="s">
        <v>2339</v>
      </c>
      <c r="B10" s="256" t="s">
        <v>2518</v>
      </c>
      <c r="C10" s="247">
        <v>8070</v>
      </c>
      <c r="D10" s="257" t="s">
        <v>2339</v>
      </c>
    </row>
    <row r="11" spans="1:4" ht="13.5" customHeight="1">
      <c r="A11" s="257" t="s">
        <v>2340</v>
      </c>
      <c r="B11" s="256" t="s">
        <v>2519</v>
      </c>
      <c r="C11" s="247">
        <v>8080</v>
      </c>
      <c r="D11" s="257" t="s">
        <v>2340</v>
      </c>
    </row>
    <row r="12" spans="1:4" ht="13.5" customHeight="1">
      <c r="A12" s="255" t="s">
        <v>2341</v>
      </c>
      <c r="B12" s="256" t="s">
        <v>2520</v>
      </c>
      <c r="C12" s="247">
        <v>8082</v>
      </c>
      <c r="D12" s="255" t="s">
        <v>2341</v>
      </c>
    </row>
    <row r="13" spans="1:4" ht="13.5" customHeight="1">
      <c r="A13" s="257" t="s">
        <v>2342</v>
      </c>
      <c r="B13" s="256" t="s">
        <v>2521</v>
      </c>
      <c r="C13" s="247">
        <v>8090</v>
      </c>
      <c r="D13" s="257" t="s">
        <v>2342</v>
      </c>
    </row>
    <row r="14" spans="1:4" ht="13.5" customHeight="1">
      <c r="A14" s="257" t="s">
        <v>2343</v>
      </c>
      <c r="B14" s="256" t="s">
        <v>2522</v>
      </c>
      <c r="C14" s="247">
        <v>8100</v>
      </c>
      <c r="D14" s="257" t="s">
        <v>2343</v>
      </c>
    </row>
    <row r="15" spans="1:4" ht="13.5" customHeight="1">
      <c r="A15" s="257" t="s">
        <v>2344</v>
      </c>
      <c r="B15" s="256" t="s">
        <v>2523</v>
      </c>
      <c r="C15" s="247">
        <v>8110</v>
      </c>
      <c r="D15" s="257" t="s">
        <v>2344</v>
      </c>
    </row>
    <row r="16" spans="1:4" ht="13.5" customHeight="1">
      <c r="A16" s="257" t="s">
        <v>2345</v>
      </c>
      <c r="B16" s="256" t="s">
        <v>2524</v>
      </c>
      <c r="C16" s="247">
        <v>8120</v>
      </c>
      <c r="D16" s="257" t="s">
        <v>2345</v>
      </c>
    </row>
    <row r="17" spans="1:4" ht="13.5" customHeight="1">
      <c r="A17" s="257" t="s">
        <v>2346</v>
      </c>
      <c r="B17" s="256" t="s">
        <v>2525</v>
      </c>
      <c r="C17" s="247">
        <v>8130</v>
      </c>
      <c r="D17" s="257" t="s">
        <v>2346</v>
      </c>
    </row>
    <row r="18" spans="1:4" ht="13.5" customHeight="1">
      <c r="A18" s="257" t="s">
        <v>2347</v>
      </c>
      <c r="B18" s="256" t="s">
        <v>2526</v>
      </c>
      <c r="C18" s="247">
        <v>8132</v>
      </c>
      <c r="D18" s="257" t="s">
        <v>2347</v>
      </c>
    </row>
    <row r="19" spans="1:4" ht="13.5" customHeight="1">
      <c r="A19" s="257" t="s">
        <v>2348</v>
      </c>
      <c r="B19" s="256" t="s">
        <v>2527</v>
      </c>
      <c r="C19" s="247">
        <v>8140</v>
      </c>
      <c r="D19" s="257" t="s">
        <v>2348</v>
      </c>
    </row>
    <row r="20" spans="1:4" ht="13.5" customHeight="1">
      <c r="A20" s="257" t="s">
        <v>2349</v>
      </c>
      <c r="B20" s="256" t="s">
        <v>2528</v>
      </c>
      <c r="C20" s="247">
        <v>8150</v>
      </c>
      <c r="D20" s="257" t="s">
        <v>2349</v>
      </c>
    </row>
    <row r="21" spans="1:4" ht="13.5" customHeight="1">
      <c r="A21" s="257" t="s">
        <v>2350</v>
      </c>
      <c r="B21" s="256" t="s">
        <v>2529</v>
      </c>
      <c r="C21" s="247">
        <v>8152</v>
      </c>
      <c r="D21" s="257" t="s">
        <v>2350</v>
      </c>
    </row>
    <row r="22" spans="1:4" ht="13.5" customHeight="1">
      <c r="A22" s="257" t="s">
        <v>2351</v>
      </c>
      <c r="B22" s="256" t="s">
        <v>2530</v>
      </c>
      <c r="C22" s="247">
        <v>8160</v>
      </c>
      <c r="D22" s="257" t="s">
        <v>2351</v>
      </c>
    </row>
    <row r="23" spans="1:4" ht="13.5" customHeight="1">
      <c r="A23" s="257" t="s">
        <v>2352</v>
      </c>
      <c r="B23" s="256" t="s">
        <v>2531</v>
      </c>
      <c r="C23" s="247">
        <v>8170</v>
      </c>
      <c r="D23" s="257" t="s">
        <v>2352</v>
      </c>
    </row>
    <row r="24" spans="1:4" ht="13.5" customHeight="1">
      <c r="A24" s="257" t="s">
        <v>2353</v>
      </c>
      <c r="B24" s="256" t="s">
        <v>2532</v>
      </c>
      <c r="C24" s="247">
        <v>8180</v>
      </c>
      <c r="D24" s="257" t="s">
        <v>2353</v>
      </c>
    </row>
    <row r="25" spans="1:4" ht="13.5" customHeight="1">
      <c r="A25" s="257" t="s">
        <v>2354</v>
      </c>
      <c r="B25" s="256" t="s">
        <v>2533</v>
      </c>
      <c r="C25" s="247">
        <v>8190</v>
      </c>
      <c r="D25" s="257" t="s">
        <v>2354</v>
      </c>
    </row>
    <row r="26" spans="1:4" ht="13.5" customHeight="1">
      <c r="A26" s="257" t="s">
        <v>2355</v>
      </c>
      <c r="B26" s="256" t="s">
        <v>2534</v>
      </c>
      <c r="C26" s="247">
        <v>8192</v>
      </c>
      <c r="D26" s="257" t="s">
        <v>2355</v>
      </c>
    </row>
    <row r="27" spans="1:4" ht="25" customHeight="1">
      <c r="A27" s="257" t="s">
        <v>2356</v>
      </c>
      <c r="B27" s="258" t="s">
        <v>2535</v>
      </c>
      <c r="C27" s="247">
        <v>8210</v>
      </c>
      <c r="D27" s="257" t="s">
        <v>2356</v>
      </c>
    </row>
    <row r="28" spans="1:4" ht="13.5" customHeight="1">
      <c r="A28" s="257" t="s">
        <v>2357</v>
      </c>
      <c r="B28" s="259" t="s">
        <v>2536</v>
      </c>
      <c r="C28" s="247">
        <v>8220</v>
      </c>
      <c r="D28" s="257" t="s">
        <v>2357</v>
      </c>
    </row>
    <row r="29" spans="1:4" ht="13.5" customHeight="1">
      <c r="A29" s="255" t="s">
        <v>2358</v>
      </c>
      <c r="B29" s="256" t="s">
        <v>2537</v>
      </c>
      <c r="C29" s="247">
        <v>8230</v>
      </c>
      <c r="D29" s="255" t="s">
        <v>2358</v>
      </c>
    </row>
    <row r="30" spans="1:4" ht="13.5" customHeight="1">
      <c r="A30" s="257" t="s">
        <v>2359</v>
      </c>
      <c r="B30" s="256" t="s">
        <v>2538</v>
      </c>
      <c r="C30" s="247">
        <v>8240</v>
      </c>
      <c r="D30" s="257" t="s">
        <v>2359</v>
      </c>
    </row>
    <row r="31" spans="1:4" ht="13.5" customHeight="1">
      <c r="A31" s="257" t="s">
        <v>2360</v>
      </c>
      <c r="B31" s="256" t="s">
        <v>2539</v>
      </c>
      <c r="C31" s="247">
        <v>8250</v>
      </c>
      <c r="D31" s="257" t="s">
        <v>2360</v>
      </c>
    </row>
    <row r="32" spans="1:4" ht="13.5" customHeight="1">
      <c r="A32" s="255" t="s">
        <v>2361</v>
      </c>
      <c r="B32" s="256" t="s">
        <v>2540</v>
      </c>
      <c r="C32" s="247">
        <v>8260</v>
      </c>
      <c r="D32" s="255" t="s">
        <v>2361</v>
      </c>
    </row>
    <row r="33" spans="1:4" ht="13.5" customHeight="1">
      <c r="A33" s="257" t="s">
        <v>2362</v>
      </c>
      <c r="B33" s="256" t="s">
        <v>2541</v>
      </c>
      <c r="C33" s="247">
        <v>8270</v>
      </c>
      <c r="D33" s="257" t="s">
        <v>2362</v>
      </c>
    </row>
    <row r="34" spans="1:4" ht="13.5" customHeight="1">
      <c r="A34" s="257" t="s">
        <v>2363</v>
      </c>
      <c r="B34" s="256" t="s">
        <v>2542</v>
      </c>
      <c r="C34" s="247">
        <v>8280</v>
      </c>
      <c r="D34" s="257" t="s">
        <v>2363</v>
      </c>
    </row>
    <row r="35" spans="1:4" ht="26.5" customHeight="1">
      <c r="A35" s="257" t="s">
        <v>2364</v>
      </c>
      <c r="B35" s="258" t="s">
        <v>2543</v>
      </c>
      <c r="C35" s="247">
        <v>8290</v>
      </c>
      <c r="D35" s="257" t="s">
        <v>2364</v>
      </c>
    </row>
    <row r="36" spans="1:4" ht="13.5" customHeight="1">
      <c r="A36" s="257" t="s">
        <v>2365</v>
      </c>
      <c r="B36" s="256" t="s">
        <v>2544</v>
      </c>
      <c r="C36" s="247">
        <v>8300</v>
      </c>
      <c r="D36" s="257" t="s">
        <v>2365</v>
      </c>
    </row>
    <row r="37" spans="1:4" ht="13.5" customHeight="1">
      <c r="A37" s="257" t="s">
        <v>2366</v>
      </c>
      <c r="B37" s="256" t="s">
        <v>2545</v>
      </c>
      <c r="C37" s="247">
        <v>8310</v>
      </c>
      <c r="D37" s="257" t="s">
        <v>2366</v>
      </c>
    </row>
    <row r="38" spans="1:4" ht="13.5" customHeight="1">
      <c r="A38" s="255" t="s">
        <v>2367</v>
      </c>
      <c r="B38" s="258" t="s">
        <v>2546</v>
      </c>
      <c r="C38" s="247">
        <v>8320</v>
      </c>
      <c r="D38" s="255" t="s">
        <v>2367</v>
      </c>
    </row>
    <row r="39" spans="1:4" ht="13.5" customHeight="1">
      <c r="A39" s="257" t="s">
        <v>2368</v>
      </c>
      <c r="B39" s="258" t="s">
        <v>2547</v>
      </c>
      <c r="C39" s="247">
        <v>8330</v>
      </c>
      <c r="D39" s="257" t="s">
        <v>2368</v>
      </c>
    </row>
    <row r="40" spans="1:4" ht="13.5" customHeight="1">
      <c r="A40" s="257" t="s">
        <v>2369</v>
      </c>
      <c r="B40" s="256" t="s">
        <v>2548</v>
      </c>
      <c r="C40" s="247">
        <v>8340</v>
      </c>
      <c r="D40" s="257" t="s">
        <v>2369</v>
      </c>
    </row>
    <row r="41" spans="1:4" ht="13.5" customHeight="1">
      <c r="A41" s="257" t="s">
        <v>2370</v>
      </c>
      <c r="B41" s="256" t="s">
        <v>2549</v>
      </c>
      <c r="C41" s="247">
        <v>8350</v>
      </c>
      <c r="D41" s="257" t="s">
        <v>2370</v>
      </c>
    </row>
    <row r="42" spans="1:4" ht="13.5" customHeight="1">
      <c r="A42" s="257" t="s">
        <v>2371</v>
      </c>
      <c r="B42" s="256" t="s">
        <v>2550</v>
      </c>
      <c r="C42" s="247">
        <v>8360</v>
      </c>
      <c r="D42" s="257" t="s">
        <v>2371</v>
      </c>
    </row>
    <row r="43" spans="1:4" ht="13.5" customHeight="1">
      <c r="A43" s="255" t="s">
        <v>2372</v>
      </c>
      <c r="B43" s="258" t="s">
        <v>2551</v>
      </c>
      <c r="C43" s="247">
        <v>8370</v>
      </c>
      <c r="D43" s="255" t="s">
        <v>2372</v>
      </c>
    </row>
    <row r="44" spans="1:4" ht="13.5" customHeight="1">
      <c r="A44" s="257" t="s">
        <v>2373</v>
      </c>
      <c r="B44" s="260" t="s">
        <v>2552</v>
      </c>
      <c r="C44" s="247">
        <v>8380</v>
      </c>
      <c r="D44" s="257" t="s">
        <v>2373</v>
      </c>
    </row>
    <row r="45" spans="1:4" ht="25" customHeight="1">
      <c r="A45" s="257" t="s">
        <v>2374</v>
      </c>
      <c r="B45" s="258" t="s">
        <v>2553</v>
      </c>
      <c r="C45" s="247">
        <v>8390</v>
      </c>
      <c r="D45" s="257" t="s">
        <v>2374</v>
      </c>
    </row>
    <row r="46" spans="1:4" ht="13.5" customHeight="1">
      <c r="A46" s="257" t="s">
        <v>2375</v>
      </c>
      <c r="B46" s="256" t="s">
        <v>2554</v>
      </c>
      <c r="C46" s="247">
        <v>8400</v>
      </c>
      <c r="D46" s="257" t="s">
        <v>2375</v>
      </c>
    </row>
    <row r="47" spans="1:4" ht="13.5" customHeight="1">
      <c r="A47" s="257" t="s">
        <v>2376</v>
      </c>
      <c r="B47" s="256" t="s">
        <v>2555</v>
      </c>
      <c r="C47" s="247">
        <v>8410</v>
      </c>
      <c r="D47" s="257" t="s">
        <v>2376</v>
      </c>
    </row>
    <row r="48" spans="1:4" ht="13.5" customHeight="1">
      <c r="A48" s="257" t="s">
        <v>2377</v>
      </c>
      <c r="B48" s="256" t="s">
        <v>2556</v>
      </c>
      <c r="C48" s="247">
        <v>8420</v>
      </c>
      <c r="D48" s="257" t="s">
        <v>2377</v>
      </c>
    </row>
    <row r="49" spans="1:4" ht="13.5" customHeight="1">
      <c r="A49" s="257" t="s">
        <v>2378</v>
      </c>
      <c r="B49" s="256" t="s">
        <v>2557</v>
      </c>
      <c r="C49" s="247">
        <v>8430</v>
      </c>
      <c r="D49" s="257" t="s">
        <v>2378</v>
      </c>
    </row>
    <row r="50" spans="1:4" ht="13.5" customHeight="1">
      <c r="A50" s="257" t="s">
        <v>2379</v>
      </c>
      <c r="B50" s="256" t="s">
        <v>2558</v>
      </c>
      <c r="C50" s="247">
        <v>8438</v>
      </c>
      <c r="D50" s="257" t="s">
        <v>2379</v>
      </c>
    </row>
    <row r="51" spans="1:4" ht="51" customHeight="1">
      <c r="A51" s="255" t="s">
        <v>2380</v>
      </c>
      <c r="B51" s="261" t="s">
        <v>2559</v>
      </c>
      <c r="C51" s="247">
        <v>8440</v>
      </c>
      <c r="D51" s="255" t="s">
        <v>2380</v>
      </c>
    </row>
    <row r="52" spans="1:4" ht="29.5" customHeight="1">
      <c r="A52" s="257" t="s">
        <v>2381</v>
      </c>
      <c r="B52" s="261" t="s">
        <v>2560</v>
      </c>
      <c r="C52" s="247">
        <v>8450</v>
      </c>
      <c r="D52" s="257" t="s">
        <v>2381</v>
      </c>
    </row>
    <row r="53" spans="1:4" ht="13.5" customHeight="1">
      <c r="A53" s="257" t="s">
        <v>2382</v>
      </c>
      <c r="B53" s="256" t="s">
        <v>2561</v>
      </c>
      <c r="C53" s="247">
        <v>8452</v>
      </c>
      <c r="D53" s="257" t="s">
        <v>2382</v>
      </c>
    </row>
    <row r="54" spans="1:4" ht="77.5" customHeight="1">
      <c r="A54" s="255" t="s">
        <v>2383</v>
      </c>
      <c r="B54" s="258" t="s">
        <v>2562</v>
      </c>
      <c r="C54" s="247">
        <v>8456</v>
      </c>
      <c r="D54" s="255" t="s">
        <v>2383</v>
      </c>
    </row>
    <row r="55" spans="1:4" ht="22" customHeight="1">
      <c r="A55" s="257" t="s">
        <v>2384</v>
      </c>
      <c r="B55" s="258" t="s">
        <v>2563</v>
      </c>
      <c r="C55" s="247">
        <v>8458</v>
      </c>
      <c r="D55" s="257" t="s">
        <v>2384</v>
      </c>
    </row>
    <row r="56" spans="1:4" ht="13.5" customHeight="1">
      <c r="A56" s="257" t="s">
        <v>2385</v>
      </c>
      <c r="B56" s="258" t="s">
        <v>2564</v>
      </c>
      <c r="C56" s="247">
        <v>8460</v>
      </c>
      <c r="D56" s="257" t="s">
        <v>2385</v>
      </c>
    </row>
    <row r="57" spans="1:4" ht="13.5" customHeight="1">
      <c r="A57" s="255" t="s">
        <v>2386</v>
      </c>
      <c r="B57" s="256" t="s">
        <v>2565</v>
      </c>
      <c r="C57" s="247">
        <v>8470</v>
      </c>
      <c r="D57" s="255" t="s">
        <v>2386</v>
      </c>
    </row>
    <row r="58" spans="1:4" ht="13.5" customHeight="1">
      <c r="A58" s="257" t="s">
        <v>2387</v>
      </c>
      <c r="B58" s="256" t="s">
        <v>2566</v>
      </c>
      <c r="C58" s="247">
        <v>8480</v>
      </c>
      <c r="D58" s="257" t="s">
        <v>2387</v>
      </c>
    </row>
    <row r="59" spans="1:4" ht="13.5" customHeight="1">
      <c r="A59" s="257" t="s">
        <v>2388</v>
      </c>
      <c r="B59" s="256" t="s">
        <v>2567</v>
      </c>
      <c r="C59" s="247">
        <v>8490</v>
      </c>
      <c r="D59" s="257" t="s">
        <v>2388</v>
      </c>
    </row>
    <row r="60" spans="1:4" ht="13.5" customHeight="1">
      <c r="A60" s="257" t="s">
        <v>2389</v>
      </c>
      <c r="B60" s="256" t="s">
        <v>2568</v>
      </c>
      <c r="C60" s="247">
        <v>8500</v>
      </c>
      <c r="D60" s="257" t="s">
        <v>2389</v>
      </c>
    </row>
    <row r="61" spans="1:4" ht="13.5" customHeight="1">
      <c r="A61" s="257" t="s">
        <v>2390</v>
      </c>
      <c r="B61" s="256" t="s">
        <v>2569</v>
      </c>
      <c r="C61" s="247">
        <v>8510</v>
      </c>
      <c r="D61" s="257" t="s">
        <v>2390</v>
      </c>
    </row>
    <row r="62" spans="1:4" ht="13.5" customHeight="1">
      <c r="A62" s="255" t="s">
        <v>2391</v>
      </c>
      <c r="B62" s="256" t="s">
        <v>2570</v>
      </c>
      <c r="C62" s="247">
        <v>8520</v>
      </c>
      <c r="D62" s="255" t="s">
        <v>2391</v>
      </c>
    </row>
    <row r="63" spans="1:4" ht="13.5" customHeight="1">
      <c r="A63" s="257" t="s">
        <v>2392</v>
      </c>
      <c r="B63" s="256" t="s">
        <v>2571</v>
      </c>
      <c r="C63" s="247">
        <v>8530</v>
      </c>
      <c r="D63" s="257" t="s">
        <v>2392</v>
      </c>
    </row>
    <row r="64" spans="1:4" ht="13.5" customHeight="1">
      <c r="A64" s="257" t="s">
        <v>2393</v>
      </c>
      <c r="B64" s="256" t="s">
        <v>2572</v>
      </c>
      <c r="C64" s="247">
        <v>8540</v>
      </c>
      <c r="D64" s="257" t="s">
        <v>2393</v>
      </c>
    </row>
    <row r="65" spans="1:4" ht="13.5" customHeight="1">
      <c r="A65" s="255" t="s">
        <v>2394</v>
      </c>
      <c r="B65" s="256" t="s">
        <v>2573</v>
      </c>
      <c r="C65" s="247">
        <v>8550</v>
      </c>
      <c r="D65" s="255" t="s">
        <v>2394</v>
      </c>
    </row>
    <row r="66" spans="1:4" ht="13.5" customHeight="1">
      <c r="A66" s="257" t="s">
        <v>2395</v>
      </c>
      <c r="B66" s="256" t="s">
        <v>2574</v>
      </c>
      <c r="C66" s="247">
        <v>8560</v>
      </c>
      <c r="D66" s="257" t="s">
        <v>2395</v>
      </c>
    </row>
    <row r="67" spans="1:4" ht="13.5" customHeight="1">
      <c r="A67" s="257" t="s">
        <v>2396</v>
      </c>
      <c r="B67" s="256" t="s">
        <v>2575</v>
      </c>
      <c r="C67" s="247">
        <v>8570</v>
      </c>
      <c r="D67" s="257" t="s">
        <v>2396</v>
      </c>
    </row>
    <row r="68" spans="1:4" ht="13.5" customHeight="1">
      <c r="A68" s="257" t="s">
        <v>2397</v>
      </c>
      <c r="B68" s="256" t="s">
        <v>2576</v>
      </c>
      <c r="C68" s="247">
        <v>8580</v>
      </c>
      <c r="D68" s="257" t="s">
        <v>2397</v>
      </c>
    </row>
    <row r="69" spans="1:4" ht="13.5" customHeight="1">
      <c r="A69" s="257" t="s">
        <v>2398</v>
      </c>
      <c r="B69" s="256" t="s">
        <v>2577</v>
      </c>
      <c r="C69" s="247">
        <v>8590</v>
      </c>
      <c r="D69" s="257" t="s">
        <v>2398</v>
      </c>
    </row>
    <row r="70" spans="1:4" ht="74" customHeight="1">
      <c r="A70" s="257" t="s">
        <v>2399</v>
      </c>
      <c r="B70" s="262" t="s">
        <v>2578</v>
      </c>
      <c r="C70" s="247">
        <v>8600</v>
      </c>
      <c r="D70" s="257" t="s">
        <v>2399</v>
      </c>
    </row>
    <row r="71" spans="1:4" ht="13.5" customHeight="1">
      <c r="A71" s="257" t="s">
        <v>2400</v>
      </c>
      <c r="B71" s="256" t="s">
        <v>2579</v>
      </c>
      <c r="C71" s="247">
        <v>8610</v>
      </c>
      <c r="D71" s="257" t="s">
        <v>2400</v>
      </c>
    </row>
    <row r="72" spans="1:4" ht="18.5" customHeight="1">
      <c r="A72" s="257" t="s">
        <v>2401</v>
      </c>
      <c r="B72" s="258" t="s">
        <v>2580</v>
      </c>
      <c r="C72" s="247">
        <v>8620</v>
      </c>
      <c r="D72" s="257" t="s">
        <v>2401</v>
      </c>
    </row>
    <row r="73" spans="1:4" ht="13">
      <c r="A73" s="263" t="s">
        <v>2402</v>
      </c>
      <c r="B73" s="264" t="s">
        <v>2581</v>
      </c>
      <c r="C73" s="247">
        <v>8630</v>
      </c>
      <c r="D73" s="263" t="s">
        <v>2402</v>
      </c>
    </row>
    <row r="74" spans="1:4" ht="13">
      <c r="A74" s="263" t="s">
        <v>2403</v>
      </c>
      <c r="B74" s="264" t="s">
        <v>2582</v>
      </c>
      <c r="C74" s="247">
        <v>8640</v>
      </c>
      <c r="D74" s="263" t="s">
        <v>2403</v>
      </c>
    </row>
    <row r="75" spans="1:4" ht="73.5" customHeight="1">
      <c r="A75" s="263" t="s">
        <v>2404</v>
      </c>
      <c r="B75" s="265" t="s">
        <v>2583</v>
      </c>
      <c r="C75" s="247">
        <v>8650</v>
      </c>
      <c r="D75" s="263" t="s">
        <v>2404</v>
      </c>
    </row>
    <row r="76" spans="1:4" ht="13.5" customHeight="1">
      <c r="A76" s="263" t="s">
        <v>2405</v>
      </c>
      <c r="B76" s="266" t="s">
        <v>2584</v>
      </c>
      <c r="C76" s="247">
        <v>8990</v>
      </c>
      <c r="D76" s="263" t="s">
        <v>2405</v>
      </c>
    </row>
    <row r="77" spans="1:4" ht="13.5" customHeight="1">
      <c r="A77" s="248"/>
      <c r="B77" s="267"/>
    </row>
    <row r="78" spans="1:4" ht="13.5" customHeight="1">
      <c r="A78" s="248"/>
      <c r="B78" s="248"/>
    </row>
    <row r="79" spans="1:4" ht="13.5" customHeight="1">
      <c r="A79" s="248"/>
      <c r="B79" s="248"/>
    </row>
    <row r="80" spans="1:4" ht="13.5" customHeight="1">
      <c r="A80" s="248"/>
      <c r="B80" s="248"/>
    </row>
    <row r="81" spans="1:2" ht="13.5" customHeight="1">
      <c r="A81" s="248"/>
      <c r="B81" s="248"/>
    </row>
    <row r="82" spans="1:2" ht="13.5" customHeight="1">
      <c r="A82" s="248"/>
      <c r="B82" s="248"/>
    </row>
    <row r="83" spans="1:2" ht="13.5" customHeight="1">
      <c r="A83" s="248"/>
      <c r="B83" s="248"/>
    </row>
    <row r="84" spans="1:2" ht="13.5" customHeight="1">
      <c r="A84" s="248"/>
      <c r="B84" s="248"/>
    </row>
    <row r="85" spans="1:2" ht="13.5" customHeight="1">
      <c r="A85" s="248"/>
      <c r="B85" s="248"/>
    </row>
    <row r="86" spans="1:2" ht="13.5" customHeight="1">
      <c r="A86" s="248"/>
      <c r="B86" s="248"/>
    </row>
    <row r="87" spans="1:2" ht="13.5" customHeight="1">
      <c r="A87" s="248"/>
      <c r="B87" s="248"/>
    </row>
    <row r="88" spans="1:2" ht="13.5" customHeight="1">
      <c r="A88" s="248"/>
      <c r="B88" s="248"/>
    </row>
    <row r="89" spans="1:2" ht="13.5" customHeight="1">
      <c r="A89" s="248"/>
      <c r="B89" s="248"/>
    </row>
    <row r="90" spans="1:2" ht="13.5" customHeight="1">
      <c r="A90" s="248"/>
      <c r="B90" s="248"/>
    </row>
    <row r="91" spans="1:2" ht="13.5" customHeight="1">
      <c r="A91" s="248"/>
      <c r="B91" s="248"/>
    </row>
    <row r="92" spans="1:2" ht="13.5" customHeight="1">
      <c r="A92" s="248"/>
      <c r="B92" s="248"/>
    </row>
    <row r="93" spans="1:2" ht="13.5" customHeight="1">
      <c r="A93" s="248"/>
      <c r="B93" s="248"/>
    </row>
    <row r="94" spans="1:2" ht="13.5" customHeight="1">
      <c r="A94" s="248"/>
      <c r="B94" s="248"/>
    </row>
    <row r="95" spans="1:2" ht="13.5" customHeight="1">
      <c r="A95" s="248"/>
      <c r="B95" s="248"/>
    </row>
    <row r="96" spans="1:2" ht="13.5" customHeight="1">
      <c r="A96" s="248"/>
      <c r="B96" s="248"/>
    </row>
    <row r="97" spans="1:2" ht="13.5" customHeight="1">
      <c r="A97" s="248"/>
      <c r="B97" s="248"/>
    </row>
    <row r="98" spans="1:2" ht="13.5" customHeight="1">
      <c r="A98" s="248"/>
      <c r="B98" s="248"/>
    </row>
    <row r="99" spans="1:2" ht="13.5" customHeight="1">
      <c r="A99" s="248"/>
      <c r="B99" s="248"/>
    </row>
    <row r="100" spans="1:2" ht="13.5" customHeight="1">
      <c r="A100" s="248"/>
      <c r="B100" s="248"/>
    </row>
    <row r="101" spans="1:2" ht="13.5" customHeight="1">
      <c r="A101" s="248"/>
      <c r="B101" s="248"/>
    </row>
    <row r="102" spans="1:2" ht="13.5" customHeight="1">
      <c r="B102" s="248"/>
    </row>
    <row r="103" spans="1:2" ht="13.5" customHeight="1">
      <c r="A103" s="254"/>
      <c r="B103" s="248"/>
    </row>
    <row r="104" spans="1:2" ht="13.5" customHeight="1">
      <c r="B104" s="248"/>
    </row>
  </sheetData>
  <sheetProtection algorithmName="SHA-512" hashValue="EyRcJbMa0YbjJRvW8kez1Y1CJqhaN93g97TXjr8cFT9/dp9mgAYMdACRls7YVRqoy7krIiFRn7Wf6Ov+N+kAnw==" saltValue="Rx6kqWYqSM7Idig7nr9hbg=="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65" orientation="portrait" useFirstPageNumber="1" r:id="rId1"/>
  <headerFooter alignWithMargins="0">
    <oddHeader>&amp;R&amp;8&amp;F</oddHeader>
    <oddFooter>&amp;C&amp;8- &amp;P -</oddFooter>
  </headerFooter>
  <rowBreaks count="1" manualBreakCount="1">
    <brk id="6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2E5FA-99FA-475C-97A3-9CFE0E576270}">
  <dimension ref="A2:G53"/>
  <sheetViews>
    <sheetView zoomScale="70" zoomScaleNormal="70" workbookViewId="0">
      <selection activeCell="B3" sqref="B3:B4"/>
    </sheetView>
  </sheetViews>
  <sheetFormatPr defaultRowHeight="13"/>
  <cols>
    <col min="1" max="6" width="8.7265625" style="268"/>
    <col min="7" max="7" width="14.08984375" style="268" customWidth="1"/>
    <col min="8" max="16384" width="8.7265625" style="268"/>
  </cols>
  <sheetData>
    <row r="2" spans="1:7">
      <c r="G2" s="268" t="s">
        <v>2008</v>
      </c>
    </row>
    <row r="3" spans="1:7" ht="15">
      <c r="A3" s="499" t="s">
        <v>2004</v>
      </c>
      <c r="B3" s="500"/>
      <c r="C3" s="499" t="s">
        <v>2585</v>
      </c>
      <c r="D3" s="500"/>
      <c r="E3" s="499" t="s">
        <v>2005</v>
      </c>
      <c r="F3" s="500"/>
      <c r="G3" s="269" t="s">
        <v>2006</v>
      </c>
    </row>
    <row r="4" spans="1:7" ht="15">
      <c r="A4" s="270">
        <v>1</v>
      </c>
      <c r="B4" s="270" t="s">
        <v>2586</v>
      </c>
      <c r="C4" s="270">
        <v>1</v>
      </c>
      <c r="D4" s="270" t="s">
        <v>2587</v>
      </c>
      <c r="E4" s="270">
        <v>2</v>
      </c>
      <c r="F4" s="270" t="s">
        <v>2588</v>
      </c>
      <c r="G4" s="268">
        <f>A4*100+C4*10+E4</f>
        <v>112</v>
      </c>
    </row>
    <row r="5" spans="1:7" ht="15">
      <c r="A5" s="270">
        <v>1</v>
      </c>
      <c r="B5" s="270" t="s">
        <v>2586</v>
      </c>
      <c r="C5" s="270">
        <v>1</v>
      </c>
      <c r="D5" s="270" t="s">
        <v>2587</v>
      </c>
      <c r="E5" s="270">
        <v>3</v>
      </c>
      <c r="F5" s="270" t="s">
        <v>2589</v>
      </c>
      <c r="G5" s="268">
        <f t="shared" ref="G5:G53" si="0">A5*100+C5*10+E5</f>
        <v>113</v>
      </c>
    </row>
    <row r="6" spans="1:7" ht="15">
      <c r="A6" s="270">
        <v>1</v>
      </c>
      <c r="B6" s="270" t="s">
        <v>2586</v>
      </c>
      <c r="C6" s="270">
        <v>1</v>
      </c>
      <c r="D6" s="270" t="s">
        <v>2587</v>
      </c>
      <c r="E6" s="270">
        <v>4</v>
      </c>
      <c r="F6" s="270" t="s">
        <v>2590</v>
      </c>
      <c r="G6" s="268">
        <f t="shared" si="0"/>
        <v>114</v>
      </c>
    </row>
    <row r="7" spans="1:7" ht="15">
      <c r="A7" s="270">
        <v>1</v>
      </c>
      <c r="B7" s="270" t="s">
        <v>2586</v>
      </c>
      <c r="C7" s="270">
        <v>2</v>
      </c>
      <c r="D7" s="270" t="s">
        <v>2591</v>
      </c>
      <c r="E7" s="270">
        <v>2</v>
      </c>
      <c r="F7" s="270" t="s">
        <v>2592</v>
      </c>
      <c r="G7" s="268">
        <f t="shared" si="0"/>
        <v>122</v>
      </c>
    </row>
    <row r="8" spans="1:7" ht="15">
      <c r="A8" s="270">
        <v>1</v>
      </c>
      <c r="B8" s="270" t="s">
        <v>2586</v>
      </c>
      <c r="C8" s="270">
        <v>2</v>
      </c>
      <c r="D8" s="270" t="s">
        <v>2591</v>
      </c>
      <c r="E8" s="270">
        <v>3</v>
      </c>
      <c r="F8" s="270" t="s">
        <v>2589</v>
      </c>
      <c r="G8" s="268">
        <f t="shared" si="0"/>
        <v>123</v>
      </c>
    </row>
    <row r="9" spans="1:7" ht="15">
      <c r="A9" s="270">
        <v>1</v>
      </c>
      <c r="B9" s="270" t="s">
        <v>2586</v>
      </c>
      <c r="C9" s="270">
        <v>2</v>
      </c>
      <c r="D9" s="270" t="s">
        <v>2591</v>
      </c>
      <c r="E9" s="270">
        <v>4</v>
      </c>
      <c r="F9" s="270" t="s">
        <v>2590</v>
      </c>
      <c r="G9" s="268">
        <f t="shared" si="0"/>
        <v>124</v>
      </c>
    </row>
    <row r="10" spans="1:7" ht="15">
      <c r="A10" s="270">
        <v>1</v>
      </c>
      <c r="B10" s="270" t="s">
        <v>2586</v>
      </c>
      <c r="C10" s="270">
        <v>3</v>
      </c>
      <c r="D10" s="270" t="s">
        <v>2593</v>
      </c>
      <c r="E10" s="270">
        <v>2</v>
      </c>
      <c r="F10" s="270" t="s">
        <v>2588</v>
      </c>
      <c r="G10" s="268">
        <f t="shared" si="0"/>
        <v>132</v>
      </c>
    </row>
    <row r="11" spans="1:7" ht="15">
      <c r="A11" s="270">
        <v>1</v>
      </c>
      <c r="B11" s="270" t="s">
        <v>2586</v>
      </c>
      <c r="C11" s="270">
        <v>3</v>
      </c>
      <c r="D11" s="270" t="s">
        <v>2593</v>
      </c>
      <c r="E11" s="270">
        <v>3</v>
      </c>
      <c r="F11" s="270" t="s">
        <v>2589</v>
      </c>
      <c r="G11" s="268">
        <f t="shared" si="0"/>
        <v>133</v>
      </c>
    </row>
    <row r="12" spans="1:7" ht="15">
      <c r="A12" s="270">
        <v>1</v>
      </c>
      <c r="B12" s="270" t="s">
        <v>2586</v>
      </c>
      <c r="C12" s="270">
        <v>3</v>
      </c>
      <c r="D12" s="270" t="s">
        <v>2593</v>
      </c>
      <c r="E12" s="270">
        <v>4</v>
      </c>
      <c r="F12" s="270" t="s">
        <v>2590</v>
      </c>
      <c r="G12" s="268">
        <f t="shared" si="0"/>
        <v>134</v>
      </c>
    </row>
    <row r="13" spans="1:7" ht="15">
      <c r="A13" s="270">
        <v>1</v>
      </c>
      <c r="B13" s="270" t="s">
        <v>2586</v>
      </c>
      <c r="C13" s="270">
        <v>4</v>
      </c>
      <c r="D13" s="270" t="s">
        <v>2594</v>
      </c>
      <c r="E13" s="270">
        <v>3</v>
      </c>
      <c r="F13" s="270" t="s">
        <v>2589</v>
      </c>
      <c r="G13" s="268">
        <f t="shared" si="0"/>
        <v>143</v>
      </c>
    </row>
    <row r="14" spans="1:7" ht="15">
      <c r="A14" s="270">
        <v>2</v>
      </c>
      <c r="B14" s="270" t="s">
        <v>2009</v>
      </c>
      <c r="C14" s="270">
        <v>1</v>
      </c>
      <c r="D14" s="270" t="s">
        <v>2587</v>
      </c>
      <c r="E14" s="270">
        <v>2</v>
      </c>
      <c r="F14" s="270" t="s">
        <v>2588</v>
      </c>
      <c r="G14" s="268">
        <f t="shared" si="0"/>
        <v>212</v>
      </c>
    </row>
    <row r="15" spans="1:7" ht="15">
      <c r="A15" s="270">
        <v>2</v>
      </c>
      <c r="B15" s="270" t="s">
        <v>2009</v>
      </c>
      <c r="C15" s="270">
        <v>1</v>
      </c>
      <c r="D15" s="270" t="s">
        <v>2587</v>
      </c>
      <c r="E15" s="270">
        <v>3</v>
      </c>
      <c r="F15" s="270" t="s">
        <v>2589</v>
      </c>
      <c r="G15" s="268">
        <f t="shared" si="0"/>
        <v>213</v>
      </c>
    </row>
    <row r="16" spans="1:7" ht="15">
      <c r="A16" s="270">
        <v>2</v>
      </c>
      <c r="B16" s="270" t="s">
        <v>2009</v>
      </c>
      <c r="C16" s="270">
        <v>1</v>
      </c>
      <c r="D16" s="270" t="s">
        <v>2587</v>
      </c>
      <c r="E16" s="270">
        <v>4</v>
      </c>
      <c r="F16" s="270" t="s">
        <v>2590</v>
      </c>
      <c r="G16" s="268">
        <f t="shared" si="0"/>
        <v>214</v>
      </c>
    </row>
    <row r="17" spans="1:7" ht="15">
      <c r="A17" s="270">
        <v>2</v>
      </c>
      <c r="B17" s="270" t="s">
        <v>2009</v>
      </c>
      <c r="C17" s="270">
        <v>2</v>
      </c>
      <c r="D17" s="270" t="s">
        <v>2591</v>
      </c>
      <c r="E17" s="270">
        <v>3</v>
      </c>
      <c r="F17" s="270" t="s">
        <v>2589</v>
      </c>
      <c r="G17" s="268">
        <f t="shared" si="0"/>
        <v>223</v>
      </c>
    </row>
    <row r="18" spans="1:7" ht="15">
      <c r="A18" s="270">
        <v>2</v>
      </c>
      <c r="B18" s="270" t="s">
        <v>2009</v>
      </c>
      <c r="C18" s="270">
        <v>2</v>
      </c>
      <c r="D18" s="270" t="s">
        <v>2591</v>
      </c>
      <c r="E18" s="270">
        <v>4</v>
      </c>
      <c r="F18" s="270" t="s">
        <v>2590</v>
      </c>
      <c r="G18" s="268">
        <f t="shared" si="0"/>
        <v>224</v>
      </c>
    </row>
    <row r="19" spans="1:7" ht="15">
      <c r="A19" s="270">
        <v>2</v>
      </c>
      <c r="B19" s="270" t="s">
        <v>2009</v>
      </c>
      <c r="C19" s="270">
        <v>3</v>
      </c>
      <c r="D19" s="270" t="s">
        <v>2593</v>
      </c>
      <c r="E19" s="270">
        <v>3</v>
      </c>
      <c r="F19" s="270" t="s">
        <v>2589</v>
      </c>
      <c r="G19" s="268">
        <f t="shared" si="0"/>
        <v>233</v>
      </c>
    </row>
    <row r="20" spans="1:7" ht="15">
      <c r="A20" s="270">
        <v>2</v>
      </c>
      <c r="B20" s="270" t="s">
        <v>2009</v>
      </c>
      <c r="C20" s="270">
        <v>4</v>
      </c>
      <c r="D20" s="270" t="s">
        <v>2594</v>
      </c>
      <c r="E20" s="270">
        <v>2</v>
      </c>
      <c r="F20" s="270" t="s">
        <v>2588</v>
      </c>
      <c r="G20" s="268">
        <f t="shared" si="0"/>
        <v>242</v>
      </c>
    </row>
    <row r="21" spans="1:7" ht="15">
      <c r="A21" s="270">
        <v>2</v>
      </c>
      <c r="B21" s="270" t="s">
        <v>2009</v>
      </c>
      <c r="C21" s="270">
        <v>4</v>
      </c>
      <c r="D21" s="270" t="s">
        <v>2594</v>
      </c>
      <c r="E21" s="270">
        <v>3</v>
      </c>
      <c r="F21" s="270" t="s">
        <v>2589</v>
      </c>
      <c r="G21" s="268">
        <f t="shared" si="0"/>
        <v>243</v>
      </c>
    </row>
    <row r="22" spans="1:7" ht="15">
      <c r="A22" s="270">
        <v>2</v>
      </c>
      <c r="B22" s="270" t="s">
        <v>2009</v>
      </c>
      <c r="C22" s="270">
        <v>4</v>
      </c>
      <c r="D22" s="270" t="s">
        <v>2594</v>
      </c>
      <c r="E22" s="270">
        <v>4</v>
      </c>
      <c r="F22" s="270" t="s">
        <v>2590</v>
      </c>
      <c r="G22" s="268">
        <f t="shared" si="0"/>
        <v>244</v>
      </c>
    </row>
    <row r="23" spans="1:7" ht="15">
      <c r="A23" s="270">
        <v>3</v>
      </c>
      <c r="B23" s="270" t="s">
        <v>2595</v>
      </c>
      <c r="C23" s="270">
        <v>1</v>
      </c>
      <c r="D23" s="270" t="s">
        <v>2587</v>
      </c>
      <c r="E23" s="270">
        <v>2</v>
      </c>
      <c r="F23" s="270" t="s">
        <v>2588</v>
      </c>
      <c r="G23" s="268">
        <f t="shared" si="0"/>
        <v>312</v>
      </c>
    </row>
    <row r="24" spans="1:7" ht="15">
      <c r="A24" s="270">
        <v>3</v>
      </c>
      <c r="B24" s="270" t="s">
        <v>2595</v>
      </c>
      <c r="C24" s="270">
        <v>1</v>
      </c>
      <c r="D24" s="270" t="s">
        <v>2587</v>
      </c>
      <c r="E24" s="270">
        <v>3</v>
      </c>
      <c r="F24" s="270" t="s">
        <v>2589</v>
      </c>
      <c r="G24" s="268">
        <f t="shared" si="0"/>
        <v>313</v>
      </c>
    </row>
    <row r="25" spans="1:7" ht="15">
      <c r="A25" s="270">
        <v>3</v>
      </c>
      <c r="B25" s="270" t="s">
        <v>2595</v>
      </c>
      <c r="C25" s="270">
        <v>1</v>
      </c>
      <c r="D25" s="270" t="s">
        <v>2587</v>
      </c>
      <c r="E25" s="270">
        <v>4</v>
      </c>
      <c r="F25" s="270" t="s">
        <v>2590</v>
      </c>
      <c r="G25" s="268">
        <f t="shared" si="0"/>
        <v>314</v>
      </c>
    </row>
    <row r="26" spans="1:7" ht="15">
      <c r="A26" s="270">
        <v>3</v>
      </c>
      <c r="B26" s="270" t="s">
        <v>2595</v>
      </c>
      <c r="C26" s="270">
        <v>2</v>
      </c>
      <c r="D26" s="270" t="s">
        <v>2591</v>
      </c>
      <c r="E26" s="270">
        <v>3</v>
      </c>
      <c r="F26" s="270" t="s">
        <v>2589</v>
      </c>
      <c r="G26" s="268">
        <f t="shared" si="0"/>
        <v>323</v>
      </c>
    </row>
    <row r="27" spans="1:7" ht="9.75" customHeight="1">
      <c r="A27" s="270">
        <v>3</v>
      </c>
      <c r="B27" s="270" t="s">
        <v>2595</v>
      </c>
      <c r="C27" s="270">
        <v>2</v>
      </c>
      <c r="D27" s="270" t="s">
        <v>2591</v>
      </c>
      <c r="E27" s="270">
        <v>4</v>
      </c>
      <c r="F27" s="270" t="s">
        <v>2590</v>
      </c>
      <c r="G27" s="268">
        <f t="shared" si="0"/>
        <v>324</v>
      </c>
    </row>
    <row r="28" spans="1:7" ht="15">
      <c r="A28" s="270">
        <v>3</v>
      </c>
      <c r="B28" s="270" t="s">
        <v>2595</v>
      </c>
      <c r="C28" s="270">
        <v>3</v>
      </c>
      <c r="D28" s="270" t="s">
        <v>2593</v>
      </c>
      <c r="E28" s="270">
        <v>3</v>
      </c>
      <c r="F28" s="270" t="s">
        <v>2589</v>
      </c>
      <c r="G28" s="268">
        <f t="shared" si="0"/>
        <v>333</v>
      </c>
    </row>
    <row r="29" spans="1:7" ht="15">
      <c r="A29" s="270">
        <v>3</v>
      </c>
      <c r="B29" s="270" t="s">
        <v>2595</v>
      </c>
      <c r="C29" s="270">
        <v>4</v>
      </c>
      <c r="D29" s="270" t="s">
        <v>2594</v>
      </c>
      <c r="E29" s="270">
        <v>2</v>
      </c>
      <c r="F29" s="270" t="s">
        <v>2588</v>
      </c>
      <c r="G29" s="268">
        <f t="shared" si="0"/>
        <v>342</v>
      </c>
    </row>
    <row r="30" spans="1:7" ht="15">
      <c r="A30" s="270">
        <v>3</v>
      </c>
      <c r="B30" s="270" t="s">
        <v>2595</v>
      </c>
      <c r="C30" s="270">
        <v>4</v>
      </c>
      <c r="D30" s="270" t="s">
        <v>2594</v>
      </c>
      <c r="E30" s="270">
        <v>3</v>
      </c>
      <c r="F30" s="270" t="s">
        <v>2589</v>
      </c>
      <c r="G30" s="268">
        <f t="shared" si="0"/>
        <v>343</v>
      </c>
    </row>
    <row r="31" spans="1:7" ht="15">
      <c r="A31" s="270">
        <v>3</v>
      </c>
      <c r="B31" s="270" t="s">
        <v>2595</v>
      </c>
      <c r="C31" s="270">
        <v>4</v>
      </c>
      <c r="D31" s="270" t="s">
        <v>2594</v>
      </c>
      <c r="E31" s="270">
        <v>4</v>
      </c>
      <c r="F31" s="270" t="s">
        <v>2590</v>
      </c>
      <c r="G31" s="268">
        <f t="shared" si="0"/>
        <v>344</v>
      </c>
    </row>
    <row r="32" spans="1:7" ht="15">
      <c r="A32" s="270">
        <v>4</v>
      </c>
      <c r="B32" s="270" t="s">
        <v>2596</v>
      </c>
      <c r="C32" s="270">
        <v>2</v>
      </c>
      <c r="D32" s="270" t="s">
        <v>2591</v>
      </c>
      <c r="E32" s="270">
        <v>2</v>
      </c>
      <c r="F32" s="270" t="s">
        <v>2588</v>
      </c>
      <c r="G32" s="268">
        <f t="shared" si="0"/>
        <v>422</v>
      </c>
    </row>
    <row r="33" spans="1:7" ht="15">
      <c r="A33" s="270">
        <v>4</v>
      </c>
      <c r="B33" s="270" t="s">
        <v>2596</v>
      </c>
      <c r="C33" s="270">
        <v>2</v>
      </c>
      <c r="D33" s="270" t="s">
        <v>2591</v>
      </c>
      <c r="E33" s="270">
        <v>3</v>
      </c>
      <c r="F33" s="270" t="s">
        <v>2589</v>
      </c>
      <c r="G33" s="268">
        <f t="shared" si="0"/>
        <v>423</v>
      </c>
    </row>
    <row r="34" spans="1:7" ht="15">
      <c r="A34" s="270">
        <v>4</v>
      </c>
      <c r="B34" s="270" t="s">
        <v>2596</v>
      </c>
      <c r="C34" s="270">
        <v>2</v>
      </c>
      <c r="D34" s="270" t="s">
        <v>2591</v>
      </c>
      <c r="E34" s="270">
        <v>4</v>
      </c>
      <c r="F34" s="270" t="s">
        <v>2590</v>
      </c>
      <c r="G34" s="268">
        <f t="shared" si="0"/>
        <v>424</v>
      </c>
    </row>
    <row r="35" spans="1:7" ht="15">
      <c r="A35" s="270">
        <v>4</v>
      </c>
      <c r="B35" s="270" t="s">
        <v>2596</v>
      </c>
      <c r="C35" s="270">
        <v>4</v>
      </c>
      <c r="D35" s="270" t="s">
        <v>2594</v>
      </c>
      <c r="E35" s="270">
        <v>2</v>
      </c>
      <c r="F35" s="270" t="s">
        <v>2588</v>
      </c>
      <c r="G35" s="268">
        <f t="shared" si="0"/>
        <v>442</v>
      </c>
    </row>
    <row r="36" spans="1:7" ht="15">
      <c r="A36" s="270">
        <v>4</v>
      </c>
      <c r="B36" s="270" t="s">
        <v>2596</v>
      </c>
      <c r="C36" s="270">
        <v>4</v>
      </c>
      <c r="D36" s="270" t="s">
        <v>2594</v>
      </c>
      <c r="E36" s="270">
        <v>3</v>
      </c>
      <c r="F36" s="270" t="s">
        <v>2589</v>
      </c>
      <c r="G36" s="268">
        <f t="shared" si="0"/>
        <v>443</v>
      </c>
    </row>
    <row r="37" spans="1:7" ht="15">
      <c r="A37" s="270">
        <v>4</v>
      </c>
      <c r="B37" s="270" t="s">
        <v>2596</v>
      </c>
      <c r="C37" s="270">
        <v>4</v>
      </c>
      <c r="D37" s="270" t="s">
        <v>2594</v>
      </c>
      <c r="E37" s="270">
        <v>4</v>
      </c>
      <c r="F37" s="270" t="s">
        <v>2590</v>
      </c>
      <c r="G37" s="268">
        <f t="shared" si="0"/>
        <v>444</v>
      </c>
    </row>
    <row r="38" spans="1:7" ht="15">
      <c r="A38" s="270">
        <v>5</v>
      </c>
      <c r="B38" s="270" t="s">
        <v>2597</v>
      </c>
      <c r="C38" s="270">
        <v>2</v>
      </c>
      <c r="D38" s="270" t="s">
        <v>2591</v>
      </c>
      <c r="E38" s="270">
        <v>2</v>
      </c>
      <c r="F38" s="270" t="s">
        <v>2588</v>
      </c>
      <c r="G38" s="268">
        <f t="shared" si="0"/>
        <v>522</v>
      </c>
    </row>
    <row r="39" spans="1:7" ht="15">
      <c r="A39" s="270">
        <v>5</v>
      </c>
      <c r="B39" s="270" t="s">
        <v>2597</v>
      </c>
      <c r="C39" s="270">
        <v>2</v>
      </c>
      <c r="D39" s="270" t="s">
        <v>2591</v>
      </c>
      <c r="E39" s="270">
        <v>3</v>
      </c>
      <c r="F39" s="270" t="s">
        <v>2589</v>
      </c>
      <c r="G39" s="268">
        <f t="shared" si="0"/>
        <v>523</v>
      </c>
    </row>
    <row r="40" spans="1:7" ht="15">
      <c r="A40" s="270">
        <v>5</v>
      </c>
      <c r="B40" s="270" t="s">
        <v>2597</v>
      </c>
      <c r="C40" s="270">
        <v>2</v>
      </c>
      <c r="D40" s="270" t="s">
        <v>2591</v>
      </c>
      <c r="E40" s="270">
        <v>4</v>
      </c>
      <c r="F40" s="270" t="s">
        <v>2590</v>
      </c>
      <c r="G40" s="268">
        <f t="shared" si="0"/>
        <v>524</v>
      </c>
    </row>
    <row r="41" spans="1:7" ht="15">
      <c r="A41" s="270">
        <v>5</v>
      </c>
      <c r="B41" s="270" t="s">
        <v>2597</v>
      </c>
      <c r="C41" s="270">
        <v>4</v>
      </c>
      <c r="D41" s="270" t="s">
        <v>2594</v>
      </c>
      <c r="E41" s="270">
        <v>2</v>
      </c>
      <c r="F41" s="270" t="s">
        <v>2588</v>
      </c>
      <c r="G41" s="268">
        <f t="shared" si="0"/>
        <v>542</v>
      </c>
    </row>
    <row r="42" spans="1:7" ht="15">
      <c r="A42" s="270">
        <v>5</v>
      </c>
      <c r="B42" s="270" t="s">
        <v>2597</v>
      </c>
      <c r="C42" s="270">
        <v>4</v>
      </c>
      <c r="D42" s="270" t="s">
        <v>2594</v>
      </c>
      <c r="E42" s="270">
        <v>3</v>
      </c>
      <c r="F42" s="270" t="s">
        <v>2589</v>
      </c>
      <c r="G42" s="268">
        <f t="shared" si="0"/>
        <v>543</v>
      </c>
    </row>
    <row r="43" spans="1:7" ht="15">
      <c r="A43" s="270">
        <v>5</v>
      </c>
      <c r="B43" s="270" t="s">
        <v>2597</v>
      </c>
      <c r="C43" s="270">
        <v>4</v>
      </c>
      <c r="D43" s="270" t="s">
        <v>2594</v>
      </c>
      <c r="E43" s="270">
        <v>4</v>
      </c>
      <c r="F43" s="270" t="s">
        <v>2590</v>
      </c>
      <c r="G43" s="268">
        <f t="shared" si="0"/>
        <v>544</v>
      </c>
    </row>
    <row r="44" spans="1:7" ht="15">
      <c r="A44" s="270">
        <v>6</v>
      </c>
      <c r="B44" s="270" t="s">
        <v>2598</v>
      </c>
      <c r="C44" s="270">
        <v>2</v>
      </c>
      <c r="D44" s="270" t="s">
        <v>2591</v>
      </c>
      <c r="E44" s="270">
        <v>1</v>
      </c>
      <c r="F44" s="270" t="s">
        <v>2599</v>
      </c>
      <c r="G44" s="268">
        <f t="shared" si="0"/>
        <v>621</v>
      </c>
    </row>
    <row r="45" spans="1:7" ht="15">
      <c r="A45" s="270">
        <v>6</v>
      </c>
      <c r="B45" s="270" t="s">
        <v>2598</v>
      </c>
      <c r="C45" s="270">
        <v>2</v>
      </c>
      <c r="D45" s="270" t="s">
        <v>2591</v>
      </c>
      <c r="E45" s="270">
        <v>2</v>
      </c>
      <c r="F45" s="270" t="s">
        <v>2588</v>
      </c>
      <c r="G45" s="268">
        <f t="shared" si="0"/>
        <v>622</v>
      </c>
    </row>
    <row r="46" spans="1:7" ht="15">
      <c r="A46" s="270">
        <v>6</v>
      </c>
      <c r="B46" s="270" t="s">
        <v>2598</v>
      </c>
      <c r="C46" s="270">
        <v>2</v>
      </c>
      <c r="D46" s="270" t="s">
        <v>2591</v>
      </c>
      <c r="E46" s="270">
        <v>3</v>
      </c>
      <c r="F46" s="270" t="s">
        <v>2589</v>
      </c>
      <c r="G46" s="268">
        <f t="shared" si="0"/>
        <v>623</v>
      </c>
    </row>
    <row r="47" spans="1:7" ht="15">
      <c r="A47" s="270">
        <v>6</v>
      </c>
      <c r="B47" s="270" t="s">
        <v>2598</v>
      </c>
      <c r="C47" s="270">
        <v>2</v>
      </c>
      <c r="D47" s="270" t="s">
        <v>2591</v>
      </c>
      <c r="E47" s="270">
        <v>4</v>
      </c>
      <c r="F47" s="270" t="s">
        <v>2590</v>
      </c>
      <c r="G47" s="268">
        <f t="shared" si="0"/>
        <v>624</v>
      </c>
    </row>
    <row r="48" spans="1:7" ht="15">
      <c r="A48" s="270">
        <v>6</v>
      </c>
      <c r="B48" s="270" t="s">
        <v>2598</v>
      </c>
      <c r="C48" s="270">
        <v>3</v>
      </c>
      <c r="D48" s="270" t="s">
        <v>2593</v>
      </c>
      <c r="E48" s="270">
        <v>4</v>
      </c>
      <c r="F48" s="270" t="s">
        <v>2590</v>
      </c>
      <c r="G48" s="268">
        <f t="shared" si="0"/>
        <v>634</v>
      </c>
    </row>
    <row r="49" spans="1:7" ht="15">
      <c r="A49" s="270">
        <v>6</v>
      </c>
      <c r="B49" s="270" t="s">
        <v>2598</v>
      </c>
      <c r="C49" s="270">
        <v>4</v>
      </c>
      <c r="D49" s="270" t="s">
        <v>2594</v>
      </c>
      <c r="E49" s="270">
        <v>1</v>
      </c>
      <c r="F49" s="270" t="s">
        <v>2600</v>
      </c>
      <c r="G49" s="268">
        <f t="shared" si="0"/>
        <v>641</v>
      </c>
    </row>
    <row r="50" spans="1:7" ht="15">
      <c r="A50" s="270">
        <v>6</v>
      </c>
      <c r="B50" s="270" t="s">
        <v>2598</v>
      </c>
      <c r="C50" s="270">
        <v>4</v>
      </c>
      <c r="D50" s="270" t="s">
        <v>2594</v>
      </c>
      <c r="E50" s="270">
        <v>2</v>
      </c>
      <c r="F50" s="270" t="s">
        <v>2588</v>
      </c>
      <c r="G50" s="268">
        <f t="shared" si="0"/>
        <v>642</v>
      </c>
    </row>
    <row r="51" spans="1:7" ht="15">
      <c r="A51" s="270">
        <v>6</v>
      </c>
      <c r="B51" s="270" t="s">
        <v>2598</v>
      </c>
      <c r="C51" s="270">
        <v>4</v>
      </c>
      <c r="D51" s="270" t="s">
        <v>2594</v>
      </c>
      <c r="E51" s="270">
        <v>3</v>
      </c>
      <c r="F51" s="270" t="s">
        <v>2589</v>
      </c>
      <c r="G51" s="268">
        <f t="shared" si="0"/>
        <v>643</v>
      </c>
    </row>
    <row r="52" spans="1:7" ht="15">
      <c r="A52" s="270">
        <v>6</v>
      </c>
      <c r="B52" s="270" t="s">
        <v>2598</v>
      </c>
      <c r="C52" s="270">
        <v>4</v>
      </c>
      <c r="D52" s="270" t="s">
        <v>2594</v>
      </c>
      <c r="E52" s="270">
        <v>4</v>
      </c>
      <c r="F52" s="270" t="s">
        <v>2590</v>
      </c>
      <c r="G52" s="268">
        <f t="shared" si="0"/>
        <v>644</v>
      </c>
    </row>
    <row r="53" spans="1:7" ht="15">
      <c r="A53" s="270">
        <v>6</v>
      </c>
      <c r="B53" s="270" t="s">
        <v>2598</v>
      </c>
      <c r="C53" s="270">
        <v>5</v>
      </c>
      <c r="D53" s="270" t="s">
        <v>2601</v>
      </c>
      <c r="E53" s="270">
        <v>4</v>
      </c>
      <c r="F53" s="270" t="s">
        <v>2590</v>
      </c>
      <c r="G53" s="268">
        <f t="shared" si="0"/>
        <v>654</v>
      </c>
    </row>
  </sheetData>
  <sheetProtection algorithmName="SHA-512" hashValue="7eS+1Kbq9xEmLa/3hoLeT3CuzdrjVOcvwBzTqdqRJnoFgc32eQnaOxvAmFHlqg6rT5J3umdsCLewonXaulbjOw==" saltValue="XvJdHtLX/14KUA/7SDlgdg==" spinCount="100000" sheet="1" objects="1" scenarios="1"/>
  <mergeCells count="3">
    <mergeCell ref="A3:B3"/>
    <mergeCell ref="C3:D3"/>
    <mergeCell ref="E3:F3"/>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1EF33-A177-4EBB-B515-683576E51504}">
  <sheetPr>
    <pageSetUpPr fitToPage="1"/>
  </sheetPr>
  <dimension ref="A1:T79"/>
  <sheetViews>
    <sheetView showGridLines="0" view="pageBreakPreview" zoomScale="93" zoomScaleNormal="78" zoomScaleSheetLayoutView="93" workbookViewId="0">
      <pane ySplit="6" topLeftCell="A7" activePane="bottomLeft" state="frozen"/>
      <selection activeCell="B3" sqref="B3:B4"/>
      <selection pane="bottomLeft" activeCell="B3" sqref="B3:B4"/>
    </sheetView>
  </sheetViews>
  <sheetFormatPr defaultColWidth="8.26953125" defaultRowHeight="14"/>
  <cols>
    <col min="1" max="1" width="51.7265625" style="275" customWidth="1"/>
    <col min="2" max="2" width="6.36328125" style="283" customWidth="1"/>
    <col min="3" max="19" width="8.08984375" style="284" customWidth="1"/>
    <col min="20" max="16384" width="8.26953125" style="275"/>
  </cols>
  <sheetData>
    <row r="1" spans="1:20" s="272" customFormat="1" ht="28.5" customHeight="1">
      <c r="A1" s="271" t="s">
        <v>2602</v>
      </c>
      <c r="C1" s="292"/>
      <c r="D1" s="293"/>
      <c r="E1" s="293"/>
      <c r="F1" s="293"/>
      <c r="G1" s="293"/>
      <c r="H1" s="293"/>
      <c r="I1" s="293"/>
      <c r="J1" s="293"/>
      <c r="K1" s="293"/>
      <c r="L1" s="293"/>
      <c r="M1" s="293"/>
      <c r="N1" s="293"/>
      <c r="O1" s="293"/>
      <c r="P1" s="293"/>
      <c r="Q1" s="293"/>
      <c r="R1" s="293"/>
      <c r="S1" s="293"/>
    </row>
    <row r="2" spans="1:20" s="274" customFormat="1" ht="73.5" customHeight="1">
      <c r="A2" s="273"/>
      <c r="C2" s="508" t="s">
        <v>2683</v>
      </c>
      <c r="D2" s="508"/>
      <c r="E2" s="501"/>
      <c r="F2" s="501"/>
      <c r="G2" s="501"/>
      <c r="H2" s="501"/>
      <c r="I2" s="501"/>
      <c r="J2" s="501"/>
      <c r="K2" s="501"/>
      <c r="L2" s="501"/>
      <c r="M2" s="501"/>
      <c r="N2" s="501"/>
      <c r="O2" s="501"/>
      <c r="P2" s="501"/>
      <c r="Q2" s="501"/>
      <c r="R2" s="501"/>
      <c r="S2" s="501"/>
      <c r="T2" s="275"/>
    </row>
    <row r="3" spans="1:20" s="274" customFormat="1" ht="31.5" customHeight="1" thickBot="1">
      <c r="A3" s="276"/>
      <c r="C3" s="294"/>
      <c r="D3" s="294"/>
      <c r="E3" s="294"/>
      <c r="F3" s="294"/>
      <c r="G3" s="294"/>
      <c r="H3" s="294"/>
      <c r="I3" s="294"/>
      <c r="J3" s="294"/>
      <c r="K3" s="294"/>
      <c r="L3" s="294"/>
      <c r="M3" s="294"/>
      <c r="N3" s="294"/>
      <c r="O3" s="294"/>
      <c r="P3" s="294"/>
      <c r="Q3" s="294"/>
      <c r="R3" s="294"/>
      <c r="S3" s="294"/>
    </row>
    <row r="4" spans="1:20" s="277" customFormat="1" ht="28.5" customHeight="1">
      <c r="A4" s="502" t="s">
        <v>2603</v>
      </c>
      <c r="B4" s="503"/>
      <c r="C4" s="295" t="s">
        <v>2604</v>
      </c>
      <c r="D4" s="296" t="s">
        <v>2605</v>
      </c>
      <c r="E4" s="297" t="s">
        <v>2606</v>
      </c>
      <c r="F4" s="298" t="s">
        <v>2268</v>
      </c>
      <c r="G4" s="297" t="s">
        <v>2607</v>
      </c>
      <c r="H4" s="297" t="s">
        <v>2608</v>
      </c>
      <c r="I4" s="297" t="s">
        <v>2609</v>
      </c>
      <c r="J4" s="297" t="s">
        <v>2610</v>
      </c>
      <c r="K4" s="297" t="s">
        <v>2611</v>
      </c>
      <c r="L4" s="297" t="s">
        <v>2612</v>
      </c>
      <c r="M4" s="297" t="s">
        <v>2613</v>
      </c>
      <c r="N4" s="298" t="s">
        <v>2614</v>
      </c>
      <c r="O4" s="297" t="s">
        <v>2615</v>
      </c>
      <c r="P4" s="297" t="s">
        <v>2616</v>
      </c>
      <c r="Q4" s="297" t="s">
        <v>2617</v>
      </c>
      <c r="R4" s="298" t="s">
        <v>2618</v>
      </c>
      <c r="S4" s="299" t="s">
        <v>2619</v>
      </c>
    </row>
    <row r="5" spans="1:20">
      <c r="A5" s="504"/>
      <c r="B5" s="505"/>
      <c r="C5" s="506">
        <v>1</v>
      </c>
      <c r="D5" s="507">
        <v>2</v>
      </c>
      <c r="E5" s="300">
        <v>10</v>
      </c>
      <c r="F5" s="300">
        <v>11</v>
      </c>
      <c r="G5" s="300">
        <v>12</v>
      </c>
      <c r="H5" s="300">
        <v>13</v>
      </c>
      <c r="I5" s="300">
        <v>14</v>
      </c>
      <c r="J5" s="300">
        <v>15</v>
      </c>
      <c r="K5" s="300">
        <v>16</v>
      </c>
      <c r="L5" s="300">
        <v>17</v>
      </c>
      <c r="M5" s="300">
        <v>18</v>
      </c>
      <c r="N5" s="300">
        <v>19</v>
      </c>
      <c r="O5" s="300">
        <v>20</v>
      </c>
      <c r="P5" s="300">
        <v>21</v>
      </c>
      <c r="Q5" s="300">
        <v>22</v>
      </c>
      <c r="R5" s="300">
        <v>23</v>
      </c>
      <c r="S5" s="301">
        <v>24</v>
      </c>
    </row>
    <row r="6" spans="1:20">
      <c r="A6" s="504"/>
      <c r="B6" s="505"/>
      <c r="C6" s="506"/>
      <c r="D6" s="507"/>
      <c r="E6" s="300">
        <v>30</v>
      </c>
      <c r="F6" s="300">
        <v>31</v>
      </c>
      <c r="G6" s="300">
        <v>32</v>
      </c>
      <c r="H6" s="300">
        <v>33</v>
      </c>
      <c r="I6" s="300">
        <v>34</v>
      </c>
      <c r="J6" s="300">
        <v>35</v>
      </c>
      <c r="K6" s="300">
        <v>36</v>
      </c>
      <c r="L6" s="300">
        <v>37</v>
      </c>
      <c r="M6" s="300">
        <v>38</v>
      </c>
      <c r="N6" s="300">
        <v>39</v>
      </c>
      <c r="O6" s="300">
        <v>40</v>
      </c>
      <c r="P6" s="300">
        <v>41</v>
      </c>
      <c r="Q6" s="300">
        <v>42</v>
      </c>
      <c r="R6" s="300">
        <v>43</v>
      </c>
      <c r="S6" s="301">
        <v>44</v>
      </c>
    </row>
    <row r="7" spans="1:20" ht="14.15" customHeight="1">
      <c r="A7" s="278" t="s">
        <v>2513</v>
      </c>
      <c r="B7" s="279">
        <v>8010</v>
      </c>
      <c r="C7" s="302" t="s">
        <v>2620</v>
      </c>
      <c r="D7" s="303" t="s">
        <v>2620</v>
      </c>
      <c r="E7" s="303" t="s">
        <v>2620</v>
      </c>
      <c r="F7" s="303" t="s">
        <v>2620</v>
      </c>
      <c r="G7" s="303" t="s">
        <v>2620</v>
      </c>
      <c r="H7" s="303" t="s">
        <v>2620</v>
      </c>
      <c r="I7" s="303" t="s">
        <v>2620</v>
      </c>
      <c r="J7" s="303" t="s">
        <v>2620</v>
      </c>
      <c r="K7" s="303" t="s">
        <v>2620</v>
      </c>
      <c r="L7" s="303" t="s">
        <v>2620</v>
      </c>
      <c r="M7" s="303" t="s">
        <v>2620</v>
      </c>
      <c r="N7" s="303" t="s">
        <v>2620</v>
      </c>
      <c r="O7" s="303" t="s">
        <v>2620</v>
      </c>
      <c r="P7" s="303" t="s">
        <v>2620</v>
      </c>
      <c r="Q7" s="303" t="s">
        <v>2620</v>
      </c>
      <c r="R7" s="303" t="s">
        <v>2620</v>
      </c>
      <c r="S7" s="303" t="s">
        <v>2620</v>
      </c>
    </row>
    <row r="8" spans="1:20" ht="14.15" customHeight="1">
      <c r="A8" s="278" t="s">
        <v>2514</v>
      </c>
      <c r="B8" s="279">
        <v>8020</v>
      </c>
      <c r="C8" s="302" t="s">
        <v>2620</v>
      </c>
      <c r="D8" s="303" t="s">
        <v>2620</v>
      </c>
      <c r="E8" s="303" t="s">
        <v>2620</v>
      </c>
      <c r="F8" s="303" t="s">
        <v>2620</v>
      </c>
      <c r="G8" s="303" t="s">
        <v>2620</v>
      </c>
      <c r="H8" s="303" t="s">
        <v>2620</v>
      </c>
      <c r="I8" s="303" t="s">
        <v>2620</v>
      </c>
      <c r="J8" s="303" t="s">
        <v>2620</v>
      </c>
      <c r="K8" s="303" t="s">
        <v>2620</v>
      </c>
      <c r="L8" s="303" t="s">
        <v>2620</v>
      </c>
      <c r="M8" s="303" t="s">
        <v>2620</v>
      </c>
      <c r="N8" s="303" t="s">
        <v>2620</v>
      </c>
      <c r="O8" s="303" t="s">
        <v>2620</v>
      </c>
      <c r="P8" s="303" t="s">
        <v>2620</v>
      </c>
      <c r="Q8" s="303" t="s">
        <v>2620</v>
      </c>
      <c r="R8" s="303" t="s">
        <v>2620</v>
      </c>
      <c r="S8" s="303" t="s">
        <v>2620</v>
      </c>
    </row>
    <row r="9" spans="1:20" ht="14.15" customHeight="1">
      <c r="A9" s="278" t="s">
        <v>2515</v>
      </c>
      <c r="B9" s="279">
        <v>8030</v>
      </c>
      <c r="C9" s="302" t="s">
        <v>2620</v>
      </c>
      <c r="D9" s="303" t="s">
        <v>2620</v>
      </c>
      <c r="E9" s="303" t="s">
        <v>2620</v>
      </c>
      <c r="F9" s="303" t="s">
        <v>2620</v>
      </c>
      <c r="G9" s="303" t="s">
        <v>2620</v>
      </c>
      <c r="H9" s="303" t="s">
        <v>2620</v>
      </c>
      <c r="I9" s="303" t="s">
        <v>2620</v>
      </c>
      <c r="J9" s="303" t="s">
        <v>2620</v>
      </c>
      <c r="K9" s="303" t="s">
        <v>2620</v>
      </c>
      <c r="L9" s="303" t="s">
        <v>2620</v>
      </c>
      <c r="M9" s="303" t="s">
        <v>2620</v>
      </c>
      <c r="N9" s="303" t="s">
        <v>2620</v>
      </c>
      <c r="O9" s="303" t="s">
        <v>2620</v>
      </c>
      <c r="P9" s="303" t="s">
        <v>2620</v>
      </c>
      <c r="Q9" s="303" t="s">
        <v>2620</v>
      </c>
      <c r="R9" s="303" t="s">
        <v>2620</v>
      </c>
      <c r="S9" s="303" t="s">
        <v>2620</v>
      </c>
    </row>
    <row r="10" spans="1:20" ht="14.15" customHeight="1">
      <c r="A10" s="278" t="s">
        <v>2516</v>
      </c>
      <c r="B10" s="279">
        <v>8040</v>
      </c>
      <c r="C10" s="302" t="s">
        <v>2620</v>
      </c>
      <c r="D10" s="303" t="s">
        <v>2620</v>
      </c>
      <c r="E10" s="303" t="s">
        <v>2620</v>
      </c>
      <c r="F10" s="303" t="s">
        <v>2620</v>
      </c>
      <c r="G10" s="303" t="s">
        <v>2620</v>
      </c>
      <c r="H10" s="303" t="s">
        <v>2620</v>
      </c>
      <c r="I10" s="303" t="s">
        <v>2620</v>
      </c>
      <c r="J10" s="303" t="s">
        <v>2620</v>
      </c>
      <c r="K10" s="303" t="s">
        <v>2620</v>
      </c>
      <c r="L10" s="303" t="s">
        <v>2620</v>
      </c>
      <c r="M10" s="303" t="s">
        <v>2620</v>
      </c>
      <c r="N10" s="303" t="s">
        <v>2620</v>
      </c>
      <c r="O10" s="303" t="s">
        <v>2620</v>
      </c>
      <c r="P10" s="303" t="s">
        <v>2620</v>
      </c>
      <c r="Q10" s="303" t="s">
        <v>2620</v>
      </c>
      <c r="R10" s="303" t="s">
        <v>2620</v>
      </c>
      <c r="S10" s="303" t="s">
        <v>2620</v>
      </c>
    </row>
    <row r="11" spans="1:20" ht="14.15" customHeight="1">
      <c r="A11" s="278" t="s">
        <v>2517</v>
      </c>
      <c r="B11" s="279">
        <v>8050</v>
      </c>
      <c r="C11" s="302" t="s">
        <v>2620</v>
      </c>
      <c r="D11" s="303" t="s">
        <v>2620</v>
      </c>
      <c r="E11" s="303" t="s">
        <v>2620</v>
      </c>
      <c r="F11" s="303" t="s">
        <v>2620</v>
      </c>
      <c r="G11" s="303" t="s">
        <v>2620</v>
      </c>
      <c r="H11" s="303" t="s">
        <v>2620</v>
      </c>
      <c r="I11" s="303" t="s">
        <v>2620</v>
      </c>
      <c r="J11" s="303" t="s">
        <v>2620</v>
      </c>
      <c r="K11" s="303" t="s">
        <v>2620</v>
      </c>
      <c r="L11" s="303" t="s">
        <v>2620</v>
      </c>
      <c r="M11" s="303" t="s">
        <v>2620</v>
      </c>
      <c r="N11" s="303" t="s">
        <v>2620</v>
      </c>
      <c r="O11" s="303" t="s">
        <v>2620</v>
      </c>
      <c r="P11" s="303" t="s">
        <v>2620</v>
      </c>
      <c r="Q11" s="303" t="s">
        <v>2620</v>
      </c>
      <c r="R11" s="303" t="s">
        <v>2620</v>
      </c>
      <c r="S11" s="303" t="s">
        <v>2620</v>
      </c>
    </row>
    <row r="12" spans="1:20" ht="14.15" customHeight="1">
      <c r="A12" s="278" t="s">
        <v>2518</v>
      </c>
      <c r="B12" s="279">
        <v>8070</v>
      </c>
      <c r="C12" s="303" t="s">
        <v>2621</v>
      </c>
      <c r="D12" s="303" t="s">
        <v>2621</v>
      </c>
      <c r="E12" s="303" t="s">
        <v>2621</v>
      </c>
      <c r="F12" s="303" t="s">
        <v>2621</v>
      </c>
      <c r="G12" s="303" t="s">
        <v>2621</v>
      </c>
      <c r="H12" s="303" t="s">
        <v>2621</v>
      </c>
      <c r="I12" s="303" t="s">
        <v>2621</v>
      </c>
      <c r="J12" s="303" t="s">
        <v>2621</v>
      </c>
      <c r="K12" s="303" t="s">
        <v>2621</v>
      </c>
      <c r="L12" s="303" t="s">
        <v>2621</v>
      </c>
      <c r="M12" s="303" t="s">
        <v>2621</v>
      </c>
      <c r="N12" s="303" t="s">
        <v>2621</v>
      </c>
      <c r="O12" s="303" t="s">
        <v>2620</v>
      </c>
      <c r="P12" s="303" t="s">
        <v>2621</v>
      </c>
      <c r="Q12" s="303" t="s">
        <v>2621</v>
      </c>
      <c r="R12" s="303" t="s">
        <v>2621</v>
      </c>
      <c r="S12" s="304" t="s">
        <v>2621</v>
      </c>
    </row>
    <row r="13" spans="1:20" ht="14.15" customHeight="1">
      <c r="A13" s="278" t="s">
        <v>2519</v>
      </c>
      <c r="B13" s="279">
        <v>8080</v>
      </c>
      <c r="C13" s="303" t="s">
        <v>2621</v>
      </c>
      <c r="D13" s="303" t="s">
        <v>2621</v>
      </c>
      <c r="E13" s="303" t="s">
        <v>2621</v>
      </c>
      <c r="F13" s="303" t="s">
        <v>2621</v>
      </c>
      <c r="G13" s="303" t="s">
        <v>2621</v>
      </c>
      <c r="H13" s="303" t="s">
        <v>2621</v>
      </c>
      <c r="I13" s="303" t="s">
        <v>2621</v>
      </c>
      <c r="J13" s="303" t="s">
        <v>2621</v>
      </c>
      <c r="K13" s="303" t="s">
        <v>2621</v>
      </c>
      <c r="L13" s="303" t="s">
        <v>2621</v>
      </c>
      <c r="M13" s="303" t="s">
        <v>2621</v>
      </c>
      <c r="N13" s="303" t="s">
        <v>2621</v>
      </c>
      <c r="O13" s="303" t="s">
        <v>2620</v>
      </c>
      <c r="P13" s="303" t="s">
        <v>2621</v>
      </c>
      <c r="Q13" s="303" t="s">
        <v>2621</v>
      </c>
      <c r="R13" s="303" t="s">
        <v>2621</v>
      </c>
      <c r="S13" s="304" t="s">
        <v>2621</v>
      </c>
    </row>
    <row r="14" spans="1:20" ht="14.15" customHeight="1">
      <c r="A14" s="278" t="s">
        <v>2520</v>
      </c>
      <c r="B14" s="279">
        <v>8082</v>
      </c>
      <c r="C14" s="303" t="s">
        <v>2621</v>
      </c>
      <c r="D14" s="303" t="s">
        <v>2621</v>
      </c>
      <c r="E14" s="303" t="s">
        <v>2621</v>
      </c>
      <c r="F14" s="303" t="s">
        <v>2621</v>
      </c>
      <c r="G14" s="303" t="s">
        <v>2621</v>
      </c>
      <c r="H14" s="303" t="s">
        <v>2621</v>
      </c>
      <c r="I14" s="303" t="s">
        <v>2621</v>
      </c>
      <c r="J14" s="303" t="s">
        <v>2621</v>
      </c>
      <c r="K14" s="303" t="s">
        <v>2621</v>
      </c>
      <c r="L14" s="303" t="s">
        <v>2621</v>
      </c>
      <c r="M14" s="303" t="s">
        <v>2621</v>
      </c>
      <c r="N14" s="303" t="s">
        <v>2621</v>
      </c>
      <c r="O14" s="303" t="s">
        <v>2620</v>
      </c>
      <c r="P14" s="303" t="s">
        <v>2621</v>
      </c>
      <c r="Q14" s="303" t="s">
        <v>2621</v>
      </c>
      <c r="R14" s="303" t="s">
        <v>2621</v>
      </c>
      <c r="S14" s="304" t="s">
        <v>2621</v>
      </c>
    </row>
    <row r="15" spans="1:20" ht="14.15" customHeight="1">
      <c r="A15" s="278" t="s">
        <v>2521</v>
      </c>
      <c r="B15" s="279">
        <v>8090</v>
      </c>
      <c r="C15" s="303" t="s">
        <v>2621</v>
      </c>
      <c r="D15" s="303" t="s">
        <v>2621</v>
      </c>
      <c r="E15" s="303" t="s">
        <v>2621</v>
      </c>
      <c r="F15" s="303" t="s">
        <v>2621</v>
      </c>
      <c r="G15" s="303" t="s">
        <v>2621</v>
      </c>
      <c r="H15" s="303" t="s">
        <v>2621</v>
      </c>
      <c r="I15" s="303" t="s">
        <v>2621</v>
      </c>
      <c r="J15" s="303" t="s">
        <v>2621</v>
      </c>
      <c r="K15" s="303" t="s">
        <v>2621</v>
      </c>
      <c r="L15" s="303" t="s">
        <v>2621</v>
      </c>
      <c r="M15" s="303" t="s">
        <v>2621</v>
      </c>
      <c r="N15" s="303" t="s">
        <v>2621</v>
      </c>
      <c r="O15" s="303" t="s">
        <v>2620</v>
      </c>
      <c r="P15" s="303" t="s">
        <v>2621</v>
      </c>
      <c r="Q15" s="303" t="s">
        <v>2621</v>
      </c>
      <c r="R15" s="303" t="s">
        <v>2621</v>
      </c>
      <c r="S15" s="304" t="s">
        <v>2621</v>
      </c>
    </row>
    <row r="16" spans="1:20" ht="14.15" customHeight="1">
      <c r="A16" s="278" t="s">
        <v>2522</v>
      </c>
      <c r="B16" s="279">
        <v>8100</v>
      </c>
      <c r="C16" s="303" t="s">
        <v>2621</v>
      </c>
      <c r="D16" s="303" t="s">
        <v>2621</v>
      </c>
      <c r="E16" s="303" t="s">
        <v>2621</v>
      </c>
      <c r="F16" s="303" t="s">
        <v>2621</v>
      </c>
      <c r="G16" s="303" t="s">
        <v>2621</v>
      </c>
      <c r="H16" s="303" t="s">
        <v>2621</v>
      </c>
      <c r="I16" s="303" t="s">
        <v>2621</v>
      </c>
      <c r="J16" s="303" t="s">
        <v>2621</v>
      </c>
      <c r="K16" s="303" t="s">
        <v>2621</v>
      </c>
      <c r="L16" s="303" t="s">
        <v>2621</v>
      </c>
      <c r="M16" s="303" t="s">
        <v>2621</v>
      </c>
      <c r="N16" s="303" t="s">
        <v>2621</v>
      </c>
      <c r="O16" s="303" t="s">
        <v>2620</v>
      </c>
      <c r="P16" s="303" t="s">
        <v>2621</v>
      </c>
      <c r="Q16" s="303" t="s">
        <v>2621</v>
      </c>
      <c r="R16" s="303" t="s">
        <v>2621</v>
      </c>
      <c r="S16" s="304" t="s">
        <v>2621</v>
      </c>
    </row>
    <row r="17" spans="1:19" ht="14.15" customHeight="1">
      <c r="A17" s="278" t="s">
        <v>2523</v>
      </c>
      <c r="B17" s="279">
        <v>8110</v>
      </c>
      <c r="C17" s="303" t="s">
        <v>2621</v>
      </c>
      <c r="D17" s="303" t="s">
        <v>2621</v>
      </c>
      <c r="E17" s="303" t="s">
        <v>2621</v>
      </c>
      <c r="F17" s="303" t="s">
        <v>2621</v>
      </c>
      <c r="G17" s="303" t="s">
        <v>2621</v>
      </c>
      <c r="H17" s="303" t="s">
        <v>2621</v>
      </c>
      <c r="I17" s="303" t="s">
        <v>2621</v>
      </c>
      <c r="J17" s="303" t="s">
        <v>2621</v>
      </c>
      <c r="K17" s="303" t="s">
        <v>2621</v>
      </c>
      <c r="L17" s="303" t="s">
        <v>2621</v>
      </c>
      <c r="M17" s="303" t="s">
        <v>2621</v>
      </c>
      <c r="N17" s="303" t="s">
        <v>2621</v>
      </c>
      <c r="O17" s="303" t="s">
        <v>2620</v>
      </c>
      <c r="P17" s="303" t="s">
        <v>2621</v>
      </c>
      <c r="Q17" s="303" t="s">
        <v>2621</v>
      </c>
      <c r="R17" s="303" t="s">
        <v>2621</v>
      </c>
      <c r="S17" s="304" t="s">
        <v>2621</v>
      </c>
    </row>
    <row r="18" spans="1:19" ht="14.15" customHeight="1">
      <c r="A18" s="278" t="s">
        <v>2524</v>
      </c>
      <c r="B18" s="279">
        <v>8120</v>
      </c>
      <c r="C18" s="303" t="s">
        <v>2621</v>
      </c>
      <c r="D18" s="303" t="s">
        <v>2621</v>
      </c>
      <c r="E18" s="303" t="s">
        <v>2621</v>
      </c>
      <c r="F18" s="303" t="s">
        <v>2621</v>
      </c>
      <c r="G18" s="303" t="s">
        <v>2621</v>
      </c>
      <c r="H18" s="303" t="s">
        <v>2621</v>
      </c>
      <c r="I18" s="303" t="s">
        <v>2621</v>
      </c>
      <c r="J18" s="303" t="s">
        <v>2621</v>
      </c>
      <c r="K18" s="303" t="s">
        <v>2621</v>
      </c>
      <c r="L18" s="303" t="s">
        <v>2621</v>
      </c>
      <c r="M18" s="303" t="s">
        <v>2621</v>
      </c>
      <c r="N18" s="303" t="s">
        <v>2621</v>
      </c>
      <c r="O18" s="303" t="s">
        <v>2620</v>
      </c>
      <c r="P18" s="303" t="s">
        <v>2621</v>
      </c>
      <c r="Q18" s="303" t="s">
        <v>2621</v>
      </c>
      <c r="R18" s="303" t="s">
        <v>2621</v>
      </c>
      <c r="S18" s="304" t="s">
        <v>2621</v>
      </c>
    </row>
    <row r="19" spans="1:19" ht="14.15" customHeight="1">
      <c r="A19" s="278" t="s">
        <v>2525</v>
      </c>
      <c r="B19" s="279">
        <v>8130</v>
      </c>
      <c r="C19" s="303" t="s">
        <v>2621</v>
      </c>
      <c r="D19" s="303" t="s">
        <v>2621</v>
      </c>
      <c r="E19" s="303" t="s">
        <v>2621</v>
      </c>
      <c r="F19" s="303" t="s">
        <v>2621</v>
      </c>
      <c r="G19" s="303" t="s">
        <v>2621</v>
      </c>
      <c r="H19" s="303" t="s">
        <v>2621</v>
      </c>
      <c r="I19" s="303" t="s">
        <v>2621</v>
      </c>
      <c r="J19" s="303" t="s">
        <v>2621</v>
      </c>
      <c r="K19" s="303" t="s">
        <v>2621</v>
      </c>
      <c r="L19" s="303" t="s">
        <v>2621</v>
      </c>
      <c r="M19" s="303" t="s">
        <v>2621</v>
      </c>
      <c r="N19" s="303" t="s">
        <v>2621</v>
      </c>
      <c r="O19" s="303" t="s">
        <v>2620</v>
      </c>
      <c r="P19" s="303" t="s">
        <v>2621</v>
      </c>
      <c r="Q19" s="303" t="s">
        <v>2621</v>
      </c>
      <c r="R19" s="303" t="s">
        <v>2621</v>
      </c>
      <c r="S19" s="304" t="s">
        <v>2621</v>
      </c>
    </row>
    <row r="20" spans="1:19" ht="14.15" customHeight="1">
      <c r="A20" s="278" t="s">
        <v>2526</v>
      </c>
      <c r="B20" s="279">
        <v>8132</v>
      </c>
      <c r="C20" s="303" t="s">
        <v>2621</v>
      </c>
      <c r="D20" s="303" t="s">
        <v>2621</v>
      </c>
      <c r="E20" s="303" t="s">
        <v>2621</v>
      </c>
      <c r="F20" s="303" t="s">
        <v>2621</v>
      </c>
      <c r="G20" s="303" t="s">
        <v>2621</v>
      </c>
      <c r="H20" s="303" t="s">
        <v>2621</v>
      </c>
      <c r="I20" s="303" t="s">
        <v>2621</v>
      </c>
      <c r="J20" s="303" t="s">
        <v>2621</v>
      </c>
      <c r="K20" s="303" t="s">
        <v>2621</v>
      </c>
      <c r="L20" s="303" t="s">
        <v>2621</v>
      </c>
      <c r="M20" s="303" t="s">
        <v>2621</v>
      </c>
      <c r="N20" s="303" t="s">
        <v>2621</v>
      </c>
      <c r="O20" s="303" t="s">
        <v>2620</v>
      </c>
      <c r="P20" s="303" t="s">
        <v>2621</v>
      </c>
      <c r="Q20" s="303" t="s">
        <v>2621</v>
      </c>
      <c r="R20" s="303" t="s">
        <v>2621</v>
      </c>
      <c r="S20" s="304" t="s">
        <v>2621</v>
      </c>
    </row>
    <row r="21" spans="1:19" ht="14.15" customHeight="1">
      <c r="A21" s="278" t="s">
        <v>2527</v>
      </c>
      <c r="B21" s="279">
        <v>8140</v>
      </c>
      <c r="C21" s="303" t="s">
        <v>2621</v>
      </c>
      <c r="D21" s="303" t="s">
        <v>2621</v>
      </c>
      <c r="E21" s="303" t="s">
        <v>2621</v>
      </c>
      <c r="F21" s="303" t="s">
        <v>2621</v>
      </c>
      <c r="G21" s="303" t="s">
        <v>2621</v>
      </c>
      <c r="H21" s="303" t="s">
        <v>2621</v>
      </c>
      <c r="I21" s="303" t="s">
        <v>2621</v>
      </c>
      <c r="J21" s="303" t="s">
        <v>2621</v>
      </c>
      <c r="K21" s="303" t="s">
        <v>2621</v>
      </c>
      <c r="L21" s="303" t="s">
        <v>2621</v>
      </c>
      <c r="M21" s="303" t="s">
        <v>2621</v>
      </c>
      <c r="N21" s="303" t="s">
        <v>2621</v>
      </c>
      <c r="O21" s="303" t="s">
        <v>2620</v>
      </c>
      <c r="P21" s="303" t="s">
        <v>2621</v>
      </c>
      <c r="Q21" s="303" t="s">
        <v>2621</v>
      </c>
      <c r="R21" s="303" t="s">
        <v>2621</v>
      </c>
      <c r="S21" s="304" t="s">
        <v>2621</v>
      </c>
    </row>
    <row r="22" spans="1:19" ht="14.15" customHeight="1">
      <c r="A22" s="278" t="s">
        <v>2528</v>
      </c>
      <c r="B22" s="279">
        <v>8150</v>
      </c>
      <c r="C22" s="303" t="s">
        <v>2621</v>
      </c>
      <c r="D22" s="303" t="s">
        <v>2621</v>
      </c>
      <c r="E22" s="303" t="s">
        <v>2621</v>
      </c>
      <c r="F22" s="303" t="s">
        <v>2621</v>
      </c>
      <c r="G22" s="303" t="s">
        <v>2621</v>
      </c>
      <c r="H22" s="303" t="s">
        <v>2621</v>
      </c>
      <c r="I22" s="303" t="s">
        <v>2621</v>
      </c>
      <c r="J22" s="303" t="s">
        <v>2621</v>
      </c>
      <c r="K22" s="303" t="s">
        <v>2621</v>
      </c>
      <c r="L22" s="303" t="s">
        <v>2621</v>
      </c>
      <c r="M22" s="303" t="s">
        <v>2621</v>
      </c>
      <c r="N22" s="303" t="s">
        <v>2621</v>
      </c>
      <c r="O22" s="303" t="s">
        <v>2620</v>
      </c>
      <c r="P22" s="303" t="s">
        <v>2621</v>
      </c>
      <c r="Q22" s="303" t="s">
        <v>2621</v>
      </c>
      <c r="R22" s="303" t="s">
        <v>2621</v>
      </c>
      <c r="S22" s="304" t="s">
        <v>2621</v>
      </c>
    </row>
    <row r="23" spans="1:19" ht="14.15" customHeight="1">
      <c r="A23" s="278" t="s">
        <v>2622</v>
      </c>
      <c r="B23" s="279">
        <v>8152</v>
      </c>
      <c r="C23" s="303" t="s">
        <v>2621</v>
      </c>
      <c r="D23" s="303" t="s">
        <v>2621</v>
      </c>
      <c r="E23" s="303" t="s">
        <v>2621</v>
      </c>
      <c r="F23" s="303" t="s">
        <v>2621</v>
      </c>
      <c r="G23" s="303" t="s">
        <v>2621</v>
      </c>
      <c r="H23" s="303" t="s">
        <v>2621</v>
      </c>
      <c r="I23" s="303" t="s">
        <v>2621</v>
      </c>
      <c r="J23" s="303" t="s">
        <v>2621</v>
      </c>
      <c r="K23" s="303" t="s">
        <v>2621</v>
      </c>
      <c r="L23" s="303" t="s">
        <v>2621</v>
      </c>
      <c r="M23" s="303" t="s">
        <v>2621</v>
      </c>
      <c r="N23" s="303" t="s">
        <v>2621</v>
      </c>
      <c r="O23" s="303" t="s">
        <v>2620</v>
      </c>
      <c r="P23" s="303" t="s">
        <v>2621</v>
      </c>
      <c r="Q23" s="303" t="s">
        <v>2621</v>
      </c>
      <c r="R23" s="303" t="s">
        <v>2621</v>
      </c>
      <c r="S23" s="304" t="s">
        <v>2621</v>
      </c>
    </row>
    <row r="24" spans="1:19" ht="14.15" customHeight="1">
      <c r="A24" s="278" t="s">
        <v>2530</v>
      </c>
      <c r="B24" s="279">
        <v>8160</v>
      </c>
      <c r="C24" s="303" t="s">
        <v>2621</v>
      </c>
      <c r="D24" s="303" t="s">
        <v>2621</v>
      </c>
      <c r="E24" s="303" t="s">
        <v>2621</v>
      </c>
      <c r="F24" s="303" t="s">
        <v>2621</v>
      </c>
      <c r="G24" s="303" t="s">
        <v>2621</v>
      </c>
      <c r="H24" s="303" t="s">
        <v>2621</v>
      </c>
      <c r="I24" s="303" t="s">
        <v>2621</v>
      </c>
      <c r="J24" s="303" t="s">
        <v>2621</v>
      </c>
      <c r="K24" s="303" t="s">
        <v>2621</v>
      </c>
      <c r="L24" s="303" t="s">
        <v>2621</v>
      </c>
      <c r="M24" s="303" t="s">
        <v>2621</v>
      </c>
      <c r="N24" s="303" t="s">
        <v>2621</v>
      </c>
      <c r="O24" s="303" t="s">
        <v>2621</v>
      </c>
      <c r="P24" s="303" t="s">
        <v>2621</v>
      </c>
      <c r="Q24" s="303" t="s">
        <v>2620</v>
      </c>
      <c r="R24" s="303" t="s">
        <v>2621</v>
      </c>
      <c r="S24" s="304" t="s">
        <v>2621</v>
      </c>
    </row>
    <row r="25" spans="1:19" ht="14.15" customHeight="1">
      <c r="A25" s="278" t="s">
        <v>2531</v>
      </c>
      <c r="B25" s="279">
        <v>8170</v>
      </c>
      <c r="C25" s="303" t="s">
        <v>2621</v>
      </c>
      <c r="D25" s="303" t="s">
        <v>2621</v>
      </c>
      <c r="E25" s="303" t="s">
        <v>2621</v>
      </c>
      <c r="F25" s="303" t="s">
        <v>2621</v>
      </c>
      <c r="G25" s="303" t="s">
        <v>2621</v>
      </c>
      <c r="H25" s="303" t="s">
        <v>2621</v>
      </c>
      <c r="I25" s="303" t="s">
        <v>2621</v>
      </c>
      <c r="J25" s="303" t="s">
        <v>2621</v>
      </c>
      <c r="K25" s="303" t="s">
        <v>2621</v>
      </c>
      <c r="L25" s="303" t="s">
        <v>2621</v>
      </c>
      <c r="M25" s="303" t="s">
        <v>2621</v>
      </c>
      <c r="N25" s="303" t="s">
        <v>2621</v>
      </c>
      <c r="O25" s="303" t="s">
        <v>2621</v>
      </c>
      <c r="P25" s="303" t="s">
        <v>2620</v>
      </c>
      <c r="Q25" s="303" t="s">
        <v>2621</v>
      </c>
      <c r="R25" s="303" t="s">
        <v>2621</v>
      </c>
      <c r="S25" s="304" t="s">
        <v>2621</v>
      </c>
    </row>
    <row r="26" spans="1:19" ht="14.15" customHeight="1">
      <c r="A26" s="278" t="s">
        <v>2532</v>
      </c>
      <c r="B26" s="279">
        <v>8180</v>
      </c>
      <c r="C26" s="303" t="s">
        <v>2621</v>
      </c>
      <c r="D26" s="303" t="s">
        <v>2621</v>
      </c>
      <c r="E26" s="303" t="s">
        <v>2621</v>
      </c>
      <c r="F26" s="303" t="s">
        <v>2621</v>
      </c>
      <c r="G26" s="303" t="s">
        <v>2621</v>
      </c>
      <c r="H26" s="303" t="s">
        <v>2621</v>
      </c>
      <c r="I26" s="303" t="s">
        <v>2621</v>
      </c>
      <c r="J26" s="303" t="s">
        <v>2621</v>
      </c>
      <c r="K26" s="303" t="s">
        <v>2621</v>
      </c>
      <c r="L26" s="303" t="s">
        <v>2621</v>
      </c>
      <c r="M26" s="303" t="s">
        <v>2621</v>
      </c>
      <c r="N26" s="303" t="s">
        <v>2621</v>
      </c>
      <c r="O26" s="303" t="s">
        <v>2621</v>
      </c>
      <c r="P26" s="303" t="s">
        <v>2620</v>
      </c>
      <c r="Q26" s="303" t="s">
        <v>2621</v>
      </c>
      <c r="R26" s="303" t="s">
        <v>2621</v>
      </c>
      <c r="S26" s="304" t="s">
        <v>2621</v>
      </c>
    </row>
    <row r="27" spans="1:19" ht="14.15" customHeight="1">
      <c r="A27" s="278" t="s">
        <v>2623</v>
      </c>
      <c r="B27" s="279">
        <v>8190</v>
      </c>
      <c r="C27" s="303" t="s">
        <v>2621</v>
      </c>
      <c r="D27" s="303" t="s">
        <v>2621</v>
      </c>
      <c r="E27" s="303" t="s">
        <v>2621</v>
      </c>
      <c r="F27" s="303" t="s">
        <v>2621</v>
      </c>
      <c r="G27" s="303" t="s">
        <v>2621</v>
      </c>
      <c r="H27" s="303" t="s">
        <v>2621</v>
      </c>
      <c r="I27" s="303" t="s">
        <v>2621</v>
      </c>
      <c r="J27" s="303" t="s">
        <v>2621</v>
      </c>
      <c r="K27" s="303" t="s">
        <v>2621</v>
      </c>
      <c r="L27" s="303" t="s">
        <v>2621</v>
      </c>
      <c r="M27" s="303" t="s">
        <v>2621</v>
      </c>
      <c r="N27" s="303" t="s">
        <v>2621</v>
      </c>
      <c r="O27" s="303" t="s">
        <v>2621</v>
      </c>
      <c r="P27" s="303" t="s">
        <v>2620</v>
      </c>
      <c r="Q27" s="303" t="s">
        <v>2621</v>
      </c>
      <c r="R27" s="303" t="s">
        <v>2621</v>
      </c>
      <c r="S27" s="304" t="s">
        <v>2621</v>
      </c>
    </row>
    <row r="28" spans="1:19" ht="14.15" customHeight="1">
      <c r="A28" s="278" t="s">
        <v>2624</v>
      </c>
      <c r="B28" s="279">
        <v>8192</v>
      </c>
      <c r="C28" s="303" t="s">
        <v>2621</v>
      </c>
      <c r="D28" s="303" t="s">
        <v>2621</v>
      </c>
      <c r="E28" s="303" t="s">
        <v>2621</v>
      </c>
      <c r="F28" s="303" t="s">
        <v>2621</v>
      </c>
      <c r="G28" s="303" t="s">
        <v>2621</v>
      </c>
      <c r="H28" s="303" t="s">
        <v>2621</v>
      </c>
      <c r="I28" s="303" t="s">
        <v>2621</v>
      </c>
      <c r="J28" s="303" t="s">
        <v>2621</v>
      </c>
      <c r="K28" s="303" t="s">
        <v>2621</v>
      </c>
      <c r="L28" s="303" t="s">
        <v>2621</v>
      </c>
      <c r="M28" s="303" t="s">
        <v>2621</v>
      </c>
      <c r="N28" s="303" t="s">
        <v>2621</v>
      </c>
      <c r="O28" s="303" t="s">
        <v>2621</v>
      </c>
      <c r="P28" s="303" t="s">
        <v>2620</v>
      </c>
      <c r="Q28" s="303" t="s">
        <v>2621</v>
      </c>
      <c r="R28" s="303" t="s">
        <v>2621</v>
      </c>
      <c r="S28" s="304" t="s">
        <v>2621</v>
      </c>
    </row>
    <row r="29" spans="1:19" ht="28" customHeight="1">
      <c r="A29" s="278" t="s">
        <v>2535</v>
      </c>
      <c r="B29" s="279">
        <v>8210</v>
      </c>
      <c r="C29" s="303" t="s">
        <v>2621</v>
      </c>
      <c r="D29" s="303" t="s">
        <v>2621</v>
      </c>
      <c r="E29" s="303" t="s">
        <v>2621</v>
      </c>
      <c r="F29" s="303" t="s">
        <v>2621</v>
      </c>
      <c r="G29" s="303" t="s">
        <v>2621</v>
      </c>
      <c r="H29" s="303" t="s">
        <v>2621</v>
      </c>
      <c r="I29" s="303" t="s">
        <v>2621</v>
      </c>
      <c r="J29" s="303" t="s">
        <v>2621</v>
      </c>
      <c r="K29" s="303" t="s">
        <v>2621</v>
      </c>
      <c r="L29" s="303" t="s">
        <v>2621</v>
      </c>
      <c r="M29" s="303" t="s">
        <v>2621</v>
      </c>
      <c r="N29" s="303" t="s">
        <v>2621</v>
      </c>
      <c r="O29" s="303" t="s">
        <v>2621</v>
      </c>
      <c r="P29" s="303" t="s">
        <v>2620</v>
      </c>
      <c r="Q29" s="303" t="s">
        <v>2621</v>
      </c>
      <c r="R29" s="303" t="s">
        <v>2621</v>
      </c>
      <c r="S29" s="304" t="s">
        <v>2621</v>
      </c>
    </row>
    <row r="30" spans="1:19" ht="14.15" customHeight="1">
      <c r="A30" s="278" t="s">
        <v>2625</v>
      </c>
      <c r="B30" s="279">
        <v>8220</v>
      </c>
      <c r="C30" s="303" t="s">
        <v>2621</v>
      </c>
      <c r="D30" s="303" t="s">
        <v>2621</v>
      </c>
      <c r="E30" s="303" t="s">
        <v>2621</v>
      </c>
      <c r="F30" s="303" t="s">
        <v>2621</v>
      </c>
      <c r="G30" s="303" t="s">
        <v>2621</v>
      </c>
      <c r="H30" s="303" t="s">
        <v>2621</v>
      </c>
      <c r="I30" s="303" t="s">
        <v>2621</v>
      </c>
      <c r="J30" s="303" t="s">
        <v>2621</v>
      </c>
      <c r="K30" s="303" t="s">
        <v>2621</v>
      </c>
      <c r="L30" s="303" t="s">
        <v>2621</v>
      </c>
      <c r="M30" s="303" t="s">
        <v>2621</v>
      </c>
      <c r="N30" s="303" t="s">
        <v>2621</v>
      </c>
      <c r="O30" s="303" t="s">
        <v>2621</v>
      </c>
      <c r="P30" s="303" t="s">
        <v>2620</v>
      </c>
      <c r="Q30" s="303" t="s">
        <v>2621</v>
      </c>
      <c r="R30" s="303" t="s">
        <v>2621</v>
      </c>
      <c r="S30" s="304" t="s">
        <v>2621</v>
      </c>
    </row>
    <row r="31" spans="1:19" ht="14.15" customHeight="1">
      <c r="A31" s="278" t="s">
        <v>2626</v>
      </c>
      <c r="B31" s="279">
        <v>8230</v>
      </c>
      <c r="C31" s="303" t="s">
        <v>2621</v>
      </c>
      <c r="D31" s="303" t="s">
        <v>2621</v>
      </c>
      <c r="E31" s="303" t="s">
        <v>2621</v>
      </c>
      <c r="F31" s="303" t="s">
        <v>2621</v>
      </c>
      <c r="G31" s="303" t="s">
        <v>2621</v>
      </c>
      <c r="H31" s="303" t="s">
        <v>2621</v>
      </c>
      <c r="I31" s="303" t="s">
        <v>2621</v>
      </c>
      <c r="J31" s="303" t="s">
        <v>2621</v>
      </c>
      <c r="K31" s="303" t="s">
        <v>2621</v>
      </c>
      <c r="L31" s="303" t="s">
        <v>2621</v>
      </c>
      <c r="M31" s="303" t="s">
        <v>2621</v>
      </c>
      <c r="N31" s="303" t="s">
        <v>2621</v>
      </c>
      <c r="O31" s="303" t="s">
        <v>2621</v>
      </c>
      <c r="P31" s="303" t="s">
        <v>2621</v>
      </c>
      <c r="Q31" s="303" t="s">
        <v>2620</v>
      </c>
      <c r="R31" s="303" t="s">
        <v>2621</v>
      </c>
      <c r="S31" s="304" t="s">
        <v>2621</v>
      </c>
    </row>
    <row r="32" spans="1:19" ht="14.15" customHeight="1">
      <c r="A32" s="278" t="s">
        <v>2627</v>
      </c>
      <c r="B32" s="279">
        <v>8240</v>
      </c>
      <c r="C32" s="303" t="s">
        <v>2621</v>
      </c>
      <c r="D32" s="303" t="s">
        <v>2621</v>
      </c>
      <c r="E32" s="303" t="s">
        <v>2621</v>
      </c>
      <c r="F32" s="303" t="s">
        <v>2621</v>
      </c>
      <c r="G32" s="303" t="s">
        <v>2621</v>
      </c>
      <c r="H32" s="303" t="s">
        <v>2621</v>
      </c>
      <c r="I32" s="303" t="s">
        <v>2621</v>
      </c>
      <c r="J32" s="303" t="s">
        <v>2621</v>
      </c>
      <c r="K32" s="303" t="s">
        <v>2621</v>
      </c>
      <c r="L32" s="303" t="s">
        <v>2621</v>
      </c>
      <c r="M32" s="303" t="s">
        <v>2621</v>
      </c>
      <c r="N32" s="303" t="s">
        <v>2621</v>
      </c>
      <c r="O32" s="303" t="s">
        <v>2621</v>
      </c>
      <c r="P32" s="303" t="s">
        <v>2620</v>
      </c>
      <c r="Q32" s="303" t="s">
        <v>2621</v>
      </c>
      <c r="R32" s="303" t="s">
        <v>2621</v>
      </c>
      <c r="S32" s="304" t="s">
        <v>2621</v>
      </c>
    </row>
    <row r="33" spans="1:19" ht="14.15" customHeight="1">
      <c r="A33" s="278" t="s">
        <v>2628</v>
      </c>
      <c r="B33" s="279">
        <v>8250</v>
      </c>
      <c r="C33" s="303" t="s">
        <v>2621</v>
      </c>
      <c r="D33" s="303" t="s">
        <v>2621</v>
      </c>
      <c r="E33" s="303" t="s">
        <v>2621</v>
      </c>
      <c r="F33" s="303" t="s">
        <v>2621</v>
      </c>
      <c r="G33" s="303" t="s">
        <v>2621</v>
      </c>
      <c r="H33" s="303" t="s">
        <v>2621</v>
      </c>
      <c r="I33" s="303" t="s">
        <v>2621</v>
      </c>
      <c r="J33" s="303" t="s">
        <v>2621</v>
      </c>
      <c r="K33" s="303" t="s">
        <v>2621</v>
      </c>
      <c r="L33" s="303" t="s">
        <v>2621</v>
      </c>
      <c r="M33" s="303" t="s">
        <v>2621</v>
      </c>
      <c r="N33" s="303" t="s">
        <v>2621</v>
      </c>
      <c r="O33" s="303" t="s">
        <v>2621</v>
      </c>
      <c r="P33" s="303" t="s">
        <v>2620</v>
      </c>
      <c r="Q33" s="303" t="s">
        <v>2621</v>
      </c>
      <c r="R33" s="303" t="s">
        <v>2621</v>
      </c>
      <c r="S33" s="304" t="s">
        <v>2621</v>
      </c>
    </row>
    <row r="34" spans="1:19" ht="14.15" customHeight="1">
      <c r="A34" s="278" t="s">
        <v>2540</v>
      </c>
      <c r="B34" s="279">
        <v>8260</v>
      </c>
      <c r="C34" s="303" t="s">
        <v>2621</v>
      </c>
      <c r="D34" s="303" t="s">
        <v>2621</v>
      </c>
      <c r="E34" s="303" t="s">
        <v>2621</v>
      </c>
      <c r="F34" s="303" t="s">
        <v>2621</v>
      </c>
      <c r="G34" s="303" t="s">
        <v>2621</v>
      </c>
      <c r="H34" s="303" t="s">
        <v>2621</v>
      </c>
      <c r="I34" s="303" t="s">
        <v>2621</v>
      </c>
      <c r="J34" s="303" t="s">
        <v>2621</v>
      </c>
      <c r="K34" s="303" t="s">
        <v>2621</v>
      </c>
      <c r="L34" s="303" t="s">
        <v>2621</v>
      </c>
      <c r="M34" s="303" t="s">
        <v>2621</v>
      </c>
      <c r="N34" s="303" t="s">
        <v>2621</v>
      </c>
      <c r="O34" s="303" t="s">
        <v>2621</v>
      </c>
      <c r="P34" s="303" t="s">
        <v>2620</v>
      </c>
      <c r="Q34" s="303" t="s">
        <v>2621</v>
      </c>
      <c r="R34" s="303" t="s">
        <v>2621</v>
      </c>
      <c r="S34" s="304" t="s">
        <v>2621</v>
      </c>
    </row>
    <row r="35" spans="1:19" ht="14.15" customHeight="1">
      <c r="A35" s="278" t="s">
        <v>2541</v>
      </c>
      <c r="B35" s="279">
        <v>8270</v>
      </c>
      <c r="C35" s="303" t="s">
        <v>2621</v>
      </c>
      <c r="D35" s="303" t="s">
        <v>2621</v>
      </c>
      <c r="E35" s="303" t="s">
        <v>2621</v>
      </c>
      <c r="F35" s="303" t="s">
        <v>2621</v>
      </c>
      <c r="G35" s="303" t="s">
        <v>2621</v>
      </c>
      <c r="H35" s="303" t="s">
        <v>2621</v>
      </c>
      <c r="I35" s="303" t="s">
        <v>2621</v>
      </c>
      <c r="J35" s="303" t="s">
        <v>2621</v>
      </c>
      <c r="K35" s="303" t="s">
        <v>2621</v>
      </c>
      <c r="L35" s="303" t="s">
        <v>2621</v>
      </c>
      <c r="M35" s="303" t="s">
        <v>2621</v>
      </c>
      <c r="N35" s="303" t="s">
        <v>2621</v>
      </c>
      <c r="O35" s="303" t="s">
        <v>2621</v>
      </c>
      <c r="P35" s="303" t="s">
        <v>2621</v>
      </c>
      <c r="Q35" s="303" t="s">
        <v>2621</v>
      </c>
      <c r="R35" s="303" t="s">
        <v>2620</v>
      </c>
      <c r="S35" s="304" t="s">
        <v>2621</v>
      </c>
    </row>
    <row r="36" spans="1:19" ht="14.15" customHeight="1">
      <c r="A36" s="278" t="s">
        <v>2542</v>
      </c>
      <c r="B36" s="279">
        <v>8280</v>
      </c>
      <c r="C36" s="303" t="s">
        <v>2621</v>
      </c>
      <c r="D36" s="303" t="s">
        <v>2621</v>
      </c>
      <c r="E36" s="303" t="s">
        <v>2621</v>
      </c>
      <c r="F36" s="303" t="s">
        <v>2621</v>
      </c>
      <c r="G36" s="303" t="s">
        <v>2621</v>
      </c>
      <c r="H36" s="303" t="s">
        <v>2621</v>
      </c>
      <c r="I36" s="303" t="s">
        <v>2621</v>
      </c>
      <c r="J36" s="303" t="s">
        <v>2621</v>
      </c>
      <c r="K36" s="303" t="s">
        <v>2621</v>
      </c>
      <c r="L36" s="303" t="s">
        <v>2621</v>
      </c>
      <c r="M36" s="303" t="s">
        <v>2621</v>
      </c>
      <c r="N36" s="303" t="s">
        <v>2621</v>
      </c>
      <c r="O36" s="303" t="s">
        <v>2621</v>
      </c>
      <c r="P36" s="303" t="s">
        <v>2621</v>
      </c>
      <c r="Q36" s="303" t="s">
        <v>2620</v>
      </c>
      <c r="R36" s="303" t="s">
        <v>2621</v>
      </c>
      <c r="S36" s="304" t="s">
        <v>2621</v>
      </c>
    </row>
    <row r="37" spans="1:19" ht="14.15" customHeight="1">
      <c r="A37" s="278" t="s">
        <v>2629</v>
      </c>
      <c r="B37" s="279">
        <v>8290</v>
      </c>
      <c r="C37" s="303" t="s">
        <v>2621</v>
      </c>
      <c r="D37" s="303" t="s">
        <v>2621</v>
      </c>
      <c r="E37" s="303" t="s">
        <v>2621</v>
      </c>
      <c r="F37" s="303" t="s">
        <v>2621</v>
      </c>
      <c r="G37" s="303" t="s">
        <v>2621</v>
      </c>
      <c r="H37" s="303" t="s">
        <v>2621</v>
      </c>
      <c r="I37" s="303" t="s">
        <v>2621</v>
      </c>
      <c r="J37" s="303" t="s">
        <v>2621</v>
      </c>
      <c r="K37" s="303" t="s">
        <v>2621</v>
      </c>
      <c r="L37" s="303" t="s">
        <v>2621</v>
      </c>
      <c r="M37" s="303" t="s">
        <v>2621</v>
      </c>
      <c r="N37" s="303" t="s">
        <v>2621</v>
      </c>
      <c r="O37" s="303" t="s">
        <v>2621</v>
      </c>
      <c r="P37" s="303" t="s">
        <v>2621</v>
      </c>
      <c r="Q37" s="303" t="s">
        <v>2620</v>
      </c>
      <c r="R37" s="303" t="s">
        <v>2621</v>
      </c>
      <c r="S37" s="304" t="s">
        <v>2621</v>
      </c>
    </row>
    <row r="38" spans="1:19" ht="14.15" customHeight="1">
      <c r="A38" s="278" t="s">
        <v>2544</v>
      </c>
      <c r="B38" s="279">
        <v>8300</v>
      </c>
      <c r="C38" s="303" t="s">
        <v>2621</v>
      </c>
      <c r="D38" s="303" t="s">
        <v>2621</v>
      </c>
      <c r="E38" s="303" t="s">
        <v>2621</v>
      </c>
      <c r="F38" s="303" t="s">
        <v>2621</v>
      </c>
      <c r="G38" s="303" t="s">
        <v>2621</v>
      </c>
      <c r="H38" s="303" t="s">
        <v>2621</v>
      </c>
      <c r="I38" s="303" t="s">
        <v>2621</v>
      </c>
      <c r="J38" s="303" t="s">
        <v>2621</v>
      </c>
      <c r="K38" s="303" t="s">
        <v>2621</v>
      </c>
      <c r="L38" s="303" t="s">
        <v>2621</v>
      </c>
      <c r="M38" s="303" t="s">
        <v>2621</v>
      </c>
      <c r="N38" s="303" t="s">
        <v>2621</v>
      </c>
      <c r="O38" s="303" t="s">
        <v>2621</v>
      </c>
      <c r="P38" s="303" t="s">
        <v>2621</v>
      </c>
      <c r="Q38" s="303" t="s">
        <v>2621</v>
      </c>
      <c r="R38" s="303" t="s">
        <v>2620</v>
      </c>
      <c r="S38" s="304" t="s">
        <v>2621</v>
      </c>
    </row>
    <row r="39" spans="1:19" ht="14.15" customHeight="1">
      <c r="A39" s="278" t="s">
        <v>2545</v>
      </c>
      <c r="B39" s="279">
        <v>8310</v>
      </c>
      <c r="C39" s="303" t="s">
        <v>2621</v>
      </c>
      <c r="D39" s="303" t="s">
        <v>2621</v>
      </c>
      <c r="E39" s="303" t="s">
        <v>2621</v>
      </c>
      <c r="F39" s="303" t="s">
        <v>2621</v>
      </c>
      <c r="G39" s="303" t="s">
        <v>2621</v>
      </c>
      <c r="H39" s="303" t="s">
        <v>2621</v>
      </c>
      <c r="I39" s="303" t="s">
        <v>2621</v>
      </c>
      <c r="J39" s="303" t="s">
        <v>2630</v>
      </c>
      <c r="K39" s="303" t="s">
        <v>2621</v>
      </c>
      <c r="L39" s="303" t="s">
        <v>2621</v>
      </c>
      <c r="M39" s="303" t="s">
        <v>2621</v>
      </c>
      <c r="N39" s="303" t="s">
        <v>2621</v>
      </c>
      <c r="O39" s="303" t="s">
        <v>2621</v>
      </c>
      <c r="P39" s="303" t="s">
        <v>2621</v>
      </c>
      <c r="Q39" s="303" t="s">
        <v>2620</v>
      </c>
      <c r="R39" s="303" t="s">
        <v>2620</v>
      </c>
      <c r="S39" s="303" t="s">
        <v>2620</v>
      </c>
    </row>
    <row r="40" spans="1:19" ht="14.15" customHeight="1">
      <c r="A40" s="278" t="s">
        <v>2631</v>
      </c>
      <c r="B40" s="279">
        <v>8320</v>
      </c>
      <c r="C40" s="303" t="s">
        <v>2621</v>
      </c>
      <c r="D40" s="303" t="s">
        <v>2621</v>
      </c>
      <c r="E40" s="303" t="s">
        <v>2621</v>
      </c>
      <c r="F40" s="303" t="s">
        <v>2621</v>
      </c>
      <c r="G40" s="303" t="s">
        <v>2621</v>
      </c>
      <c r="H40" s="303" t="s">
        <v>2630</v>
      </c>
      <c r="I40" s="303" t="s">
        <v>2621</v>
      </c>
      <c r="J40" s="303" t="s">
        <v>2621</v>
      </c>
      <c r="K40" s="303" t="s">
        <v>2621</v>
      </c>
      <c r="L40" s="303" t="s">
        <v>2621</v>
      </c>
      <c r="M40" s="303" t="s">
        <v>2621</v>
      </c>
      <c r="N40" s="303" t="s">
        <v>2621</v>
      </c>
      <c r="O40" s="303" t="s">
        <v>2621</v>
      </c>
      <c r="P40" s="303" t="s">
        <v>2621</v>
      </c>
      <c r="Q40" s="303" t="s">
        <v>2621</v>
      </c>
      <c r="R40" s="303" t="s">
        <v>2620</v>
      </c>
      <c r="S40" s="304" t="s">
        <v>2621</v>
      </c>
    </row>
    <row r="41" spans="1:19" ht="14.15" customHeight="1">
      <c r="A41" s="278" t="s">
        <v>2547</v>
      </c>
      <c r="B41" s="279">
        <v>8330</v>
      </c>
      <c r="C41" s="303" t="s">
        <v>2621</v>
      </c>
      <c r="D41" s="303" t="s">
        <v>2621</v>
      </c>
      <c r="E41" s="303" t="s">
        <v>2621</v>
      </c>
      <c r="F41" s="303" t="s">
        <v>2621</v>
      </c>
      <c r="G41" s="303" t="s">
        <v>2621</v>
      </c>
      <c r="H41" s="303" t="s">
        <v>2621</v>
      </c>
      <c r="I41" s="303" t="s">
        <v>2621</v>
      </c>
      <c r="J41" s="303" t="s">
        <v>2621</v>
      </c>
      <c r="K41" s="303" t="s">
        <v>2621</v>
      </c>
      <c r="L41" s="303" t="s">
        <v>2621</v>
      </c>
      <c r="M41" s="303" t="s">
        <v>2621</v>
      </c>
      <c r="N41" s="303" t="s">
        <v>2621</v>
      </c>
      <c r="O41" s="303" t="s">
        <v>2621</v>
      </c>
      <c r="P41" s="303" t="s">
        <v>2621</v>
      </c>
      <c r="Q41" s="303" t="s">
        <v>2621</v>
      </c>
      <c r="R41" s="303" t="s">
        <v>2620</v>
      </c>
      <c r="S41" s="304" t="s">
        <v>2621</v>
      </c>
    </row>
    <row r="42" spans="1:19" ht="14.15" customHeight="1">
      <c r="A42" s="278" t="s">
        <v>2632</v>
      </c>
      <c r="B42" s="279">
        <v>8340</v>
      </c>
      <c r="C42" s="303" t="s">
        <v>2621</v>
      </c>
      <c r="D42" s="303" t="s">
        <v>2621</v>
      </c>
      <c r="E42" s="303" t="s">
        <v>2620</v>
      </c>
      <c r="F42" s="303" t="s">
        <v>2620</v>
      </c>
      <c r="G42" s="303" t="s">
        <v>2620</v>
      </c>
      <c r="H42" s="303" t="s">
        <v>2620</v>
      </c>
      <c r="I42" s="303" t="s">
        <v>2633</v>
      </c>
      <c r="J42" s="303" t="s">
        <v>2633</v>
      </c>
      <c r="K42" s="303" t="s">
        <v>2630</v>
      </c>
      <c r="L42" s="303" t="s">
        <v>2630</v>
      </c>
      <c r="M42" s="303" t="s">
        <v>2630</v>
      </c>
      <c r="N42" s="303" t="s">
        <v>2630</v>
      </c>
      <c r="O42" s="303" t="s">
        <v>2630</v>
      </c>
      <c r="P42" s="303" t="s">
        <v>2630</v>
      </c>
      <c r="Q42" s="303" t="s">
        <v>2630</v>
      </c>
      <c r="R42" s="303" t="s">
        <v>2630</v>
      </c>
      <c r="S42" s="304" t="s">
        <v>2630</v>
      </c>
    </row>
    <row r="43" spans="1:19" ht="14.15" customHeight="1">
      <c r="A43" s="278" t="s">
        <v>2549</v>
      </c>
      <c r="B43" s="279">
        <v>8350</v>
      </c>
      <c r="C43" s="303" t="s">
        <v>2621</v>
      </c>
      <c r="D43" s="303" t="s">
        <v>2621</v>
      </c>
      <c r="E43" s="303" t="s">
        <v>2621</v>
      </c>
      <c r="F43" s="303" t="s">
        <v>2621</v>
      </c>
      <c r="G43" s="303" t="s">
        <v>2621</v>
      </c>
      <c r="H43" s="303" t="s">
        <v>2621</v>
      </c>
      <c r="I43" s="303" t="s">
        <v>2621</v>
      </c>
      <c r="J43" s="303" t="s">
        <v>2621</v>
      </c>
      <c r="K43" s="303" t="s">
        <v>2621</v>
      </c>
      <c r="L43" s="303" t="s">
        <v>2621</v>
      </c>
      <c r="M43" s="303" t="s">
        <v>2621</v>
      </c>
      <c r="N43" s="303" t="s">
        <v>2621</v>
      </c>
      <c r="O43" s="303" t="s">
        <v>2621</v>
      </c>
      <c r="P43" s="303" t="s">
        <v>2621</v>
      </c>
      <c r="Q43" s="303" t="s">
        <v>2630</v>
      </c>
      <c r="R43" s="303" t="s">
        <v>2621</v>
      </c>
      <c r="S43" s="304" t="s">
        <v>2621</v>
      </c>
    </row>
    <row r="44" spans="1:19" ht="14.15" customHeight="1">
      <c r="A44" s="278" t="s">
        <v>2550</v>
      </c>
      <c r="B44" s="279">
        <v>8360</v>
      </c>
      <c r="C44" s="303" t="s">
        <v>2621</v>
      </c>
      <c r="D44" s="303" t="s">
        <v>2621</v>
      </c>
      <c r="E44" s="303" t="s">
        <v>2621</v>
      </c>
      <c r="F44" s="303" t="s">
        <v>2621</v>
      </c>
      <c r="G44" s="303" t="s">
        <v>2621</v>
      </c>
      <c r="H44" s="303" t="s">
        <v>2621</v>
      </c>
      <c r="I44" s="303" t="s">
        <v>2621</v>
      </c>
      <c r="J44" s="303" t="s">
        <v>2621</v>
      </c>
      <c r="K44" s="303" t="s">
        <v>2621</v>
      </c>
      <c r="L44" s="303" t="s">
        <v>2621</v>
      </c>
      <c r="M44" s="303" t="s">
        <v>2621</v>
      </c>
      <c r="N44" s="303" t="s">
        <v>2621</v>
      </c>
      <c r="O44" s="303" t="s">
        <v>2621</v>
      </c>
      <c r="P44" s="303" t="s">
        <v>2621</v>
      </c>
      <c r="Q44" s="303" t="s">
        <v>2630</v>
      </c>
      <c r="R44" s="303" t="s">
        <v>2621</v>
      </c>
      <c r="S44" s="304" t="s">
        <v>2620</v>
      </c>
    </row>
    <row r="45" spans="1:19" ht="14.15" customHeight="1">
      <c r="A45" s="278" t="s">
        <v>2551</v>
      </c>
      <c r="B45" s="279">
        <v>8370</v>
      </c>
      <c r="C45" s="303" t="s">
        <v>2621</v>
      </c>
      <c r="D45" s="303" t="s">
        <v>2621</v>
      </c>
      <c r="E45" s="303" t="s">
        <v>2621</v>
      </c>
      <c r="F45" s="303" t="s">
        <v>2621</v>
      </c>
      <c r="G45" s="303" t="s">
        <v>2621</v>
      </c>
      <c r="H45" s="303" t="s">
        <v>2621</v>
      </c>
      <c r="I45" s="303" t="s">
        <v>2621</v>
      </c>
      <c r="J45" s="303" t="s">
        <v>2621</v>
      </c>
      <c r="K45" s="303" t="s">
        <v>2621</v>
      </c>
      <c r="L45" s="303" t="s">
        <v>2621</v>
      </c>
      <c r="M45" s="303" t="s">
        <v>2621</v>
      </c>
      <c r="N45" s="303" t="s">
        <v>2621</v>
      </c>
      <c r="O45" s="303" t="s">
        <v>2621</v>
      </c>
      <c r="P45" s="303" t="s">
        <v>2621</v>
      </c>
      <c r="Q45" s="303" t="s">
        <v>2620</v>
      </c>
      <c r="R45" s="303" t="s">
        <v>2621</v>
      </c>
      <c r="S45" s="304" t="s">
        <v>2621</v>
      </c>
    </row>
    <row r="46" spans="1:19" ht="14.15" customHeight="1">
      <c r="A46" s="278" t="s">
        <v>2634</v>
      </c>
      <c r="B46" s="279">
        <v>8380</v>
      </c>
      <c r="C46" s="303" t="s">
        <v>2621</v>
      </c>
      <c r="D46" s="303" t="s">
        <v>2621</v>
      </c>
      <c r="E46" s="303" t="s">
        <v>2621</v>
      </c>
      <c r="F46" s="303" t="s">
        <v>2621</v>
      </c>
      <c r="G46" s="303" t="s">
        <v>2621</v>
      </c>
      <c r="H46" s="303" t="s">
        <v>2621</v>
      </c>
      <c r="I46" s="303" t="s">
        <v>2621</v>
      </c>
      <c r="J46" s="303" t="s">
        <v>2621</v>
      </c>
      <c r="K46" s="303" t="s">
        <v>2621</v>
      </c>
      <c r="L46" s="303" t="s">
        <v>2621</v>
      </c>
      <c r="M46" s="303" t="s">
        <v>2621</v>
      </c>
      <c r="N46" s="303" t="s">
        <v>2621</v>
      </c>
      <c r="O46" s="303" t="s">
        <v>2621</v>
      </c>
      <c r="P46" s="303" t="s">
        <v>2621</v>
      </c>
      <c r="Q46" s="303" t="s">
        <v>2620</v>
      </c>
      <c r="R46" s="303" t="s">
        <v>2621</v>
      </c>
      <c r="S46" s="304" t="s">
        <v>2621</v>
      </c>
    </row>
    <row r="47" spans="1:19" ht="28" customHeight="1">
      <c r="A47" s="278" t="s">
        <v>2553</v>
      </c>
      <c r="B47" s="279">
        <v>8390</v>
      </c>
      <c r="C47" s="303" t="s">
        <v>2621</v>
      </c>
      <c r="D47" s="303" t="s">
        <v>2621</v>
      </c>
      <c r="E47" s="303" t="s">
        <v>2621</v>
      </c>
      <c r="F47" s="303" t="s">
        <v>2621</v>
      </c>
      <c r="G47" s="303" t="s">
        <v>2621</v>
      </c>
      <c r="H47" s="303" t="s">
        <v>2621</v>
      </c>
      <c r="I47" s="303" t="s">
        <v>2621</v>
      </c>
      <c r="J47" s="303" t="s">
        <v>2621</v>
      </c>
      <c r="K47" s="303" t="s">
        <v>2621</v>
      </c>
      <c r="L47" s="303" t="s">
        <v>2621</v>
      </c>
      <c r="M47" s="303" t="s">
        <v>2621</v>
      </c>
      <c r="N47" s="303" t="s">
        <v>2621</v>
      </c>
      <c r="O47" s="303" t="s">
        <v>2621</v>
      </c>
      <c r="P47" s="303" t="s">
        <v>2621</v>
      </c>
      <c r="Q47" s="303" t="s">
        <v>2620</v>
      </c>
      <c r="R47" s="303" t="s">
        <v>2621</v>
      </c>
      <c r="S47" s="304" t="s">
        <v>2621</v>
      </c>
    </row>
    <row r="48" spans="1:19" ht="14.15" customHeight="1">
      <c r="A48" s="278" t="s">
        <v>2554</v>
      </c>
      <c r="B48" s="279">
        <v>8400</v>
      </c>
      <c r="C48" s="303" t="s">
        <v>2621</v>
      </c>
      <c r="D48" s="303" t="s">
        <v>2621</v>
      </c>
      <c r="E48" s="303" t="s">
        <v>2621</v>
      </c>
      <c r="F48" s="303" t="s">
        <v>2621</v>
      </c>
      <c r="G48" s="303" t="s">
        <v>2621</v>
      </c>
      <c r="H48" s="303" t="s">
        <v>2621</v>
      </c>
      <c r="I48" s="303" t="s">
        <v>2621</v>
      </c>
      <c r="J48" s="303" t="s">
        <v>2621</v>
      </c>
      <c r="K48" s="303" t="s">
        <v>2621</v>
      </c>
      <c r="L48" s="303" t="s">
        <v>2621</v>
      </c>
      <c r="M48" s="303" t="s">
        <v>2621</v>
      </c>
      <c r="N48" s="303" t="s">
        <v>2620</v>
      </c>
      <c r="O48" s="303" t="s">
        <v>2621</v>
      </c>
      <c r="P48" s="303" t="s">
        <v>2621</v>
      </c>
      <c r="Q48" s="303" t="s">
        <v>2621</v>
      </c>
      <c r="R48" s="303" t="s">
        <v>2621</v>
      </c>
      <c r="S48" s="304" t="s">
        <v>2621</v>
      </c>
    </row>
    <row r="49" spans="1:19" ht="14.15" customHeight="1">
      <c r="A49" s="278" t="s">
        <v>2555</v>
      </c>
      <c r="B49" s="279">
        <v>8410</v>
      </c>
      <c r="C49" s="303" t="s">
        <v>2621</v>
      </c>
      <c r="D49" s="303" t="s">
        <v>2621</v>
      </c>
      <c r="E49" s="303" t="s">
        <v>2621</v>
      </c>
      <c r="F49" s="303" t="s">
        <v>2621</v>
      </c>
      <c r="G49" s="303" t="s">
        <v>2621</v>
      </c>
      <c r="H49" s="303" t="s">
        <v>2621</v>
      </c>
      <c r="I49" s="303" t="s">
        <v>2621</v>
      </c>
      <c r="J49" s="303" t="s">
        <v>2621</v>
      </c>
      <c r="K49" s="303" t="s">
        <v>2621</v>
      </c>
      <c r="L49" s="303" t="s">
        <v>2621</v>
      </c>
      <c r="M49" s="303" t="s">
        <v>2621</v>
      </c>
      <c r="N49" s="303" t="s">
        <v>2621</v>
      </c>
      <c r="O49" s="303" t="s">
        <v>2620</v>
      </c>
      <c r="P49" s="303" t="s">
        <v>2621</v>
      </c>
      <c r="Q49" s="303" t="s">
        <v>2621</v>
      </c>
      <c r="R49" s="303" t="s">
        <v>2621</v>
      </c>
      <c r="S49" s="304" t="s">
        <v>2621</v>
      </c>
    </row>
    <row r="50" spans="1:19" ht="14.15" customHeight="1">
      <c r="A50" s="278" t="s">
        <v>2556</v>
      </c>
      <c r="B50" s="279">
        <v>8420</v>
      </c>
      <c r="C50" s="303" t="s">
        <v>2621</v>
      </c>
      <c r="D50" s="303" t="s">
        <v>2621</v>
      </c>
      <c r="E50" s="303" t="s">
        <v>2620</v>
      </c>
      <c r="F50" s="303" t="s">
        <v>2621</v>
      </c>
      <c r="G50" s="303" t="s">
        <v>2621</v>
      </c>
      <c r="H50" s="303" t="s">
        <v>2621</v>
      </c>
      <c r="I50" s="303" t="s">
        <v>2621</v>
      </c>
      <c r="J50" s="303" t="s">
        <v>2621</v>
      </c>
      <c r="K50" s="303" t="s">
        <v>2621</v>
      </c>
      <c r="L50" s="303" t="s">
        <v>2621</v>
      </c>
      <c r="M50" s="303" t="s">
        <v>2621</v>
      </c>
      <c r="N50" s="303" t="s">
        <v>2621</v>
      </c>
      <c r="O50" s="303" t="s">
        <v>2621</v>
      </c>
      <c r="P50" s="303" t="s">
        <v>2621</v>
      </c>
      <c r="Q50" s="303" t="s">
        <v>2620</v>
      </c>
      <c r="R50" s="303" t="s">
        <v>2621</v>
      </c>
      <c r="S50" s="303" t="s">
        <v>2620</v>
      </c>
    </row>
    <row r="51" spans="1:19" ht="14.15" customHeight="1">
      <c r="A51" s="278" t="s">
        <v>2557</v>
      </c>
      <c r="B51" s="279">
        <v>8430</v>
      </c>
      <c r="C51" s="303" t="s">
        <v>2621</v>
      </c>
      <c r="D51" s="303" t="s">
        <v>2621</v>
      </c>
      <c r="E51" s="303" t="s">
        <v>2620</v>
      </c>
      <c r="F51" s="303" t="s">
        <v>2621</v>
      </c>
      <c r="G51" s="303" t="s">
        <v>2621</v>
      </c>
      <c r="H51" s="303" t="s">
        <v>2621</v>
      </c>
      <c r="I51" s="303" t="s">
        <v>2621</v>
      </c>
      <c r="J51" s="303" t="s">
        <v>2621</v>
      </c>
      <c r="K51" s="303" t="s">
        <v>2621</v>
      </c>
      <c r="L51" s="303" t="s">
        <v>2621</v>
      </c>
      <c r="M51" s="303" t="s">
        <v>2621</v>
      </c>
      <c r="N51" s="303" t="s">
        <v>2621</v>
      </c>
      <c r="O51" s="303" t="s">
        <v>2621</v>
      </c>
      <c r="P51" s="303" t="s">
        <v>2621</v>
      </c>
      <c r="Q51" s="303" t="s">
        <v>2620</v>
      </c>
      <c r="R51" s="303" t="s">
        <v>2621</v>
      </c>
      <c r="S51" s="303" t="s">
        <v>2620</v>
      </c>
    </row>
    <row r="52" spans="1:19" ht="14.15" customHeight="1">
      <c r="A52" s="278" t="s">
        <v>2558</v>
      </c>
      <c r="B52" s="279">
        <v>8438</v>
      </c>
      <c r="C52" s="303" t="s">
        <v>2621</v>
      </c>
      <c r="D52" s="303" t="s">
        <v>2621</v>
      </c>
      <c r="E52" s="303" t="s">
        <v>2621</v>
      </c>
      <c r="F52" s="303" t="s">
        <v>2621</v>
      </c>
      <c r="G52" s="303" t="s">
        <v>2621</v>
      </c>
      <c r="H52" s="303" t="s">
        <v>2621</v>
      </c>
      <c r="I52" s="303" t="s">
        <v>2621</v>
      </c>
      <c r="J52" s="303" t="s">
        <v>2621</v>
      </c>
      <c r="K52" s="303" t="s">
        <v>2620</v>
      </c>
      <c r="L52" s="303" t="s">
        <v>2621</v>
      </c>
      <c r="M52" s="303" t="s">
        <v>2621</v>
      </c>
      <c r="N52" s="303" t="s">
        <v>2621</v>
      </c>
      <c r="O52" s="303" t="s">
        <v>2621</v>
      </c>
      <c r="P52" s="303" t="s">
        <v>2621</v>
      </c>
      <c r="Q52" s="303" t="s">
        <v>2621</v>
      </c>
      <c r="R52" s="303" t="s">
        <v>2621</v>
      </c>
      <c r="S52" s="304" t="s">
        <v>2621</v>
      </c>
    </row>
    <row r="53" spans="1:19" ht="42" customHeight="1">
      <c r="A53" s="278" t="s">
        <v>2635</v>
      </c>
      <c r="B53" s="279">
        <v>8440</v>
      </c>
      <c r="C53" s="303" t="s">
        <v>2621</v>
      </c>
      <c r="D53" s="303" t="s">
        <v>2621</v>
      </c>
      <c r="E53" s="303" t="s">
        <v>2621</v>
      </c>
      <c r="F53" s="303" t="s">
        <v>2621</v>
      </c>
      <c r="G53" s="303" t="s">
        <v>2621</v>
      </c>
      <c r="H53" s="303" t="s">
        <v>2621</v>
      </c>
      <c r="I53" s="303" t="s">
        <v>2621</v>
      </c>
      <c r="J53" s="303" t="s">
        <v>2621</v>
      </c>
      <c r="K53" s="303" t="s">
        <v>2620</v>
      </c>
      <c r="L53" s="303" t="s">
        <v>2621</v>
      </c>
      <c r="M53" s="303" t="s">
        <v>2621</v>
      </c>
      <c r="N53" s="303" t="s">
        <v>2621</v>
      </c>
      <c r="O53" s="303" t="s">
        <v>2621</v>
      </c>
      <c r="P53" s="303" t="s">
        <v>2621</v>
      </c>
      <c r="Q53" s="303" t="s">
        <v>2621</v>
      </c>
      <c r="R53" s="303" t="s">
        <v>2621</v>
      </c>
      <c r="S53" s="304" t="s">
        <v>2621</v>
      </c>
    </row>
    <row r="54" spans="1:19" ht="28" customHeight="1">
      <c r="A54" s="278" t="s">
        <v>2636</v>
      </c>
      <c r="B54" s="279">
        <v>8450</v>
      </c>
      <c r="C54" s="303" t="s">
        <v>2621</v>
      </c>
      <c r="D54" s="303" t="s">
        <v>2621</v>
      </c>
      <c r="E54" s="303" t="s">
        <v>2621</v>
      </c>
      <c r="F54" s="303" t="s">
        <v>2621</v>
      </c>
      <c r="G54" s="303" t="s">
        <v>2621</v>
      </c>
      <c r="H54" s="303" t="s">
        <v>2621</v>
      </c>
      <c r="I54" s="303" t="s">
        <v>2621</v>
      </c>
      <c r="J54" s="303" t="s">
        <v>2621</v>
      </c>
      <c r="K54" s="303" t="s">
        <v>2621</v>
      </c>
      <c r="L54" s="303" t="s">
        <v>2621</v>
      </c>
      <c r="M54" s="303" t="s">
        <v>2621</v>
      </c>
      <c r="N54" s="303" t="s">
        <v>2620</v>
      </c>
      <c r="O54" s="303" t="s">
        <v>2621</v>
      </c>
      <c r="P54" s="303" t="s">
        <v>2621</v>
      </c>
      <c r="Q54" s="303" t="s">
        <v>2621</v>
      </c>
      <c r="R54" s="303" t="s">
        <v>2621</v>
      </c>
      <c r="S54" s="304" t="s">
        <v>2621</v>
      </c>
    </row>
    <row r="55" spans="1:19" ht="14.15" customHeight="1">
      <c r="A55" s="278" t="s">
        <v>2561</v>
      </c>
      <c r="B55" s="279">
        <v>8452</v>
      </c>
      <c r="C55" s="303" t="s">
        <v>2621</v>
      </c>
      <c r="D55" s="303" t="s">
        <v>2621</v>
      </c>
      <c r="E55" s="303" t="s">
        <v>2621</v>
      </c>
      <c r="F55" s="303" t="s">
        <v>2621</v>
      </c>
      <c r="G55" s="303" t="s">
        <v>2621</v>
      </c>
      <c r="H55" s="303" t="s">
        <v>2621</v>
      </c>
      <c r="I55" s="303" t="s">
        <v>2621</v>
      </c>
      <c r="J55" s="303" t="s">
        <v>2621</v>
      </c>
      <c r="K55" s="303" t="s">
        <v>2621</v>
      </c>
      <c r="L55" s="303" t="s">
        <v>2621</v>
      </c>
      <c r="M55" s="303" t="s">
        <v>2621</v>
      </c>
      <c r="N55" s="303" t="s">
        <v>2620</v>
      </c>
      <c r="O55" s="303" t="s">
        <v>2621</v>
      </c>
      <c r="P55" s="303" t="s">
        <v>2621</v>
      </c>
      <c r="Q55" s="303" t="s">
        <v>2621</v>
      </c>
      <c r="R55" s="303" t="s">
        <v>2621</v>
      </c>
      <c r="S55" s="304" t="s">
        <v>2621</v>
      </c>
    </row>
    <row r="56" spans="1:19" ht="126" customHeight="1">
      <c r="A56" s="278" t="s">
        <v>2562</v>
      </c>
      <c r="B56" s="279">
        <v>8456</v>
      </c>
      <c r="C56" s="303" t="s">
        <v>2621</v>
      </c>
      <c r="D56" s="303" t="s">
        <v>2621</v>
      </c>
      <c r="E56" s="303" t="s">
        <v>2620</v>
      </c>
      <c r="F56" s="303" t="s">
        <v>2620</v>
      </c>
      <c r="G56" s="303" t="s">
        <v>2620</v>
      </c>
      <c r="H56" s="303" t="s">
        <v>2620</v>
      </c>
      <c r="I56" s="303" t="s">
        <v>2620</v>
      </c>
      <c r="J56" s="303" t="s">
        <v>2620</v>
      </c>
      <c r="K56" s="303" t="s">
        <v>2620</v>
      </c>
      <c r="L56" s="303" t="s">
        <v>2620</v>
      </c>
      <c r="M56" s="303" t="s">
        <v>2620</v>
      </c>
      <c r="N56" s="303" t="s">
        <v>2620</v>
      </c>
      <c r="O56" s="303" t="s">
        <v>2620</v>
      </c>
      <c r="P56" s="303" t="s">
        <v>2620</v>
      </c>
      <c r="Q56" s="303" t="s">
        <v>2620</v>
      </c>
      <c r="R56" s="303" t="s">
        <v>2621</v>
      </c>
      <c r="S56" s="303" t="s">
        <v>2620</v>
      </c>
    </row>
    <row r="57" spans="1:19" ht="31.5" customHeight="1">
      <c r="A57" s="278" t="s">
        <v>2637</v>
      </c>
      <c r="B57" s="279">
        <v>8458</v>
      </c>
      <c r="C57" s="303" t="s">
        <v>2621</v>
      </c>
      <c r="D57" s="303" t="s">
        <v>2621</v>
      </c>
      <c r="E57" s="303" t="s">
        <v>2621</v>
      </c>
      <c r="F57" s="303" t="s">
        <v>2621</v>
      </c>
      <c r="G57" s="303" t="s">
        <v>2621</v>
      </c>
      <c r="H57" s="303" t="s">
        <v>2621</v>
      </c>
      <c r="I57" s="303" t="s">
        <v>2621</v>
      </c>
      <c r="J57" s="303" t="s">
        <v>2621</v>
      </c>
      <c r="K57" s="303" t="s">
        <v>2621</v>
      </c>
      <c r="L57" s="303" t="s">
        <v>2620</v>
      </c>
      <c r="M57" s="303" t="s">
        <v>2620</v>
      </c>
      <c r="N57" s="303" t="s">
        <v>2621</v>
      </c>
      <c r="O57" s="303" t="s">
        <v>2621</v>
      </c>
      <c r="P57" s="303" t="s">
        <v>2621</v>
      </c>
      <c r="Q57" s="303" t="s">
        <v>2620</v>
      </c>
      <c r="R57" s="303" t="s">
        <v>2621</v>
      </c>
      <c r="S57" s="303" t="s">
        <v>2620</v>
      </c>
    </row>
    <row r="58" spans="1:19" ht="14.15" customHeight="1">
      <c r="A58" s="278" t="s">
        <v>2638</v>
      </c>
      <c r="B58" s="279">
        <v>8460</v>
      </c>
      <c r="C58" s="303" t="s">
        <v>2621</v>
      </c>
      <c r="D58" s="303" t="s">
        <v>2621</v>
      </c>
      <c r="E58" s="303" t="s">
        <v>2621</v>
      </c>
      <c r="F58" s="303" t="s">
        <v>2621</v>
      </c>
      <c r="G58" s="303" t="s">
        <v>2621</v>
      </c>
      <c r="H58" s="303" t="s">
        <v>2621</v>
      </c>
      <c r="I58" s="303" t="s">
        <v>2621</v>
      </c>
      <c r="J58" s="303" t="s">
        <v>2621</v>
      </c>
      <c r="K58" s="303" t="s">
        <v>2621</v>
      </c>
      <c r="L58" s="303" t="s">
        <v>2621</v>
      </c>
      <c r="M58" s="303" t="s">
        <v>2621</v>
      </c>
      <c r="N58" s="303" t="s">
        <v>2621</v>
      </c>
      <c r="O58" s="303" t="s">
        <v>2621</v>
      </c>
      <c r="P58" s="303" t="s">
        <v>2621</v>
      </c>
      <c r="Q58" s="303" t="s">
        <v>2620</v>
      </c>
      <c r="R58" s="303" t="s">
        <v>2621</v>
      </c>
      <c r="S58" s="303" t="s">
        <v>2620</v>
      </c>
    </row>
    <row r="59" spans="1:19" ht="14.15" customHeight="1">
      <c r="A59" s="278" t="s">
        <v>2565</v>
      </c>
      <c r="B59" s="279">
        <v>8470</v>
      </c>
      <c r="C59" s="303" t="s">
        <v>2621</v>
      </c>
      <c r="D59" s="303" t="s">
        <v>2621</v>
      </c>
      <c r="E59" s="303" t="s">
        <v>2630</v>
      </c>
      <c r="F59" s="303" t="s">
        <v>2630</v>
      </c>
      <c r="G59" s="303" t="s">
        <v>2630</v>
      </c>
      <c r="H59" s="303" t="s">
        <v>2630</v>
      </c>
      <c r="I59" s="303" t="s">
        <v>2620</v>
      </c>
      <c r="J59" s="303" t="s">
        <v>2620</v>
      </c>
      <c r="K59" s="303" t="s">
        <v>2620</v>
      </c>
      <c r="L59" s="303" t="s">
        <v>2620</v>
      </c>
      <c r="M59" s="303" t="s">
        <v>2620</v>
      </c>
      <c r="N59" s="303" t="s">
        <v>2620</v>
      </c>
      <c r="O59" s="303" t="s">
        <v>2620</v>
      </c>
      <c r="P59" s="303" t="s">
        <v>2620</v>
      </c>
      <c r="Q59" s="303" t="s">
        <v>2620</v>
      </c>
      <c r="R59" s="303" t="s">
        <v>2620</v>
      </c>
      <c r="S59" s="304" t="s">
        <v>2620</v>
      </c>
    </row>
    <row r="60" spans="1:19" ht="14.15" customHeight="1">
      <c r="A60" s="278" t="s">
        <v>2566</v>
      </c>
      <c r="B60" s="279">
        <v>8480</v>
      </c>
      <c r="C60" s="303" t="s">
        <v>2621</v>
      </c>
      <c r="D60" s="303" t="s">
        <v>2621</v>
      </c>
      <c r="E60" s="303" t="s">
        <v>2621</v>
      </c>
      <c r="F60" s="303" t="s">
        <v>2621</v>
      </c>
      <c r="G60" s="303" t="s">
        <v>2621</v>
      </c>
      <c r="H60" s="303" t="s">
        <v>2621</v>
      </c>
      <c r="I60" s="303" t="s">
        <v>2621</v>
      </c>
      <c r="J60" s="303" t="s">
        <v>2621</v>
      </c>
      <c r="K60" s="303" t="s">
        <v>2621</v>
      </c>
      <c r="L60" s="303" t="s">
        <v>2621</v>
      </c>
      <c r="M60" s="303" t="s">
        <v>2621</v>
      </c>
      <c r="N60" s="303" t="s">
        <v>2621</v>
      </c>
      <c r="O60" s="303" t="s">
        <v>2621</v>
      </c>
      <c r="P60" s="303" t="s">
        <v>2621</v>
      </c>
      <c r="Q60" s="303" t="s">
        <v>2620</v>
      </c>
      <c r="R60" s="303" t="s">
        <v>2621</v>
      </c>
      <c r="S60" s="304" t="s">
        <v>2621</v>
      </c>
    </row>
    <row r="61" spans="1:19" ht="14.15" customHeight="1">
      <c r="A61" s="278" t="s">
        <v>2567</v>
      </c>
      <c r="B61" s="279">
        <v>8490</v>
      </c>
      <c r="C61" s="303" t="s">
        <v>2621</v>
      </c>
      <c r="D61" s="303" t="s">
        <v>2621</v>
      </c>
      <c r="E61" s="303" t="s">
        <v>2620</v>
      </c>
      <c r="F61" s="303" t="s">
        <v>2620</v>
      </c>
      <c r="G61" s="303" t="s">
        <v>2620</v>
      </c>
      <c r="H61" s="303" t="s">
        <v>2620</v>
      </c>
      <c r="I61" s="303" t="s">
        <v>2620</v>
      </c>
      <c r="J61" s="303" t="s">
        <v>2620</v>
      </c>
      <c r="K61" s="303" t="s">
        <v>2620</v>
      </c>
      <c r="L61" s="303" t="s">
        <v>2620</v>
      </c>
      <c r="M61" s="303" t="s">
        <v>2620</v>
      </c>
      <c r="N61" s="303" t="s">
        <v>2620</v>
      </c>
      <c r="O61" s="303" t="s">
        <v>2620</v>
      </c>
      <c r="P61" s="303" t="s">
        <v>2620</v>
      </c>
      <c r="Q61" s="303" t="s">
        <v>2620</v>
      </c>
      <c r="R61" s="303" t="s">
        <v>2620</v>
      </c>
      <c r="S61" s="304" t="s">
        <v>2620</v>
      </c>
    </row>
    <row r="62" spans="1:19" ht="14.15" customHeight="1">
      <c r="A62" s="278" t="s">
        <v>2568</v>
      </c>
      <c r="B62" s="279">
        <v>8500</v>
      </c>
      <c r="C62" s="303" t="s">
        <v>2621</v>
      </c>
      <c r="D62" s="303" t="s">
        <v>2621</v>
      </c>
      <c r="E62" s="303" t="s">
        <v>2620</v>
      </c>
      <c r="F62" s="303" t="s">
        <v>2620</v>
      </c>
      <c r="G62" s="303" t="s">
        <v>2620</v>
      </c>
      <c r="H62" s="303" t="s">
        <v>2620</v>
      </c>
      <c r="I62" s="303" t="s">
        <v>2620</v>
      </c>
      <c r="J62" s="303" t="s">
        <v>2620</v>
      </c>
      <c r="K62" s="303" t="s">
        <v>2620</v>
      </c>
      <c r="L62" s="303" t="s">
        <v>2620</v>
      </c>
      <c r="M62" s="303" t="s">
        <v>2620</v>
      </c>
      <c r="N62" s="303" t="s">
        <v>2620</v>
      </c>
      <c r="O62" s="303" t="s">
        <v>2620</v>
      </c>
      <c r="P62" s="303" t="s">
        <v>2620</v>
      </c>
      <c r="Q62" s="303" t="s">
        <v>2620</v>
      </c>
      <c r="R62" s="303" t="s">
        <v>2620</v>
      </c>
      <c r="S62" s="304" t="s">
        <v>2620</v>
      </c>
    </row>
    <row r="63" spans="1:19" ht="14.15" customHeight="1">
      <c r="A63" s="278" t="s">
        <v>2569</v>
      </c>
      <c r="B63" s="279">
        <v>8510</v>
      </c>
      <c r="C63" s="303" t="s">
        <v>2621</v>
      </c>
      <c r="D63" s="303" t="s">
        <v>2621</v>
      </c>
      <c r="E63" s="303" t="s">
        <v>2621</v>
      </c>
      <c r="F63" s="303" t="s">
        <v>2621</v>
      </c>
      <c r="G63" s="303" t="s">
        <v>2621</v>
      </c>
      <c r="H63" s="303" t="s">
        <v>2621</v>
      </c>
      <c r="I63" s="303" t="s">
        <v>2621</v>
      </c>
      <c r="J63" s="303" t="s">
        <v>2620</v>
      </c>
      <c r="K63" s="303" t="s">
        <v>2621</v>
      </c>
      <c r="L63" s="303" t="s">
        <v>2621</v>
      </c>
      <c r="M63" s="303" t="s">
        <v>2621</v>
      </c>
      <c r="N63" s="303" t="s">
        <v>2621</v>
      </c>
      <c r="O63" s="303" t="s">
        <v>2621</v>
      </c>
      <c r="P63" s="303" t="s">
        <v>2621</v>
      </c>
      <c r="Q63" s="303" t="s">
        <v>2621</v>
      </c>
      <c r="R63" s="303" t="s">
        <v>2621</v>
      </c>
      <c r="S63" s="304" t="s">
        <v>2621</v>
      </c>
    </row>
    <row r="64" spans="1:19" ht="14.15" customHeight="1">
      <c r="A64" s="278" t="s">
        <v>2570</v>
      </c>
      <c r="B64" s="279">
        <v>8520</v>
      </c>
      <c r="C64" s="303" t="s">
        <v>2621</v>
      </c>
      <c r="D64" s="303" t="s">
        <v>2621</v>
      </c>
      <c r="E64" s="303" t="s">
        <v>2620</v>
      </c>
      <c r="F64" s="303" t="s">
        <v>2620</v>
      </c>
      <c r="G64" s="303" t="s">
        <v>2620</v>
      </c>
      <c r="H64" s="303" t="s">
        <v>2620</v>
      </c>
      <c r="I64" s="303" t="s">
        <v>2620</v>
      </c>
      <c r="J64" s="303" t="s">
        <v>2620</v>
      </c>
      <c r="K64" s="303" t="s">
        <v>2620</v>
      </c>
      <c r="L64" s="303" t="s">
        <v>2620</v>
      </c>
      <c r="M64" s="303" t="s">
        <v>2620</v>
      </c>
      <c r="N64" s="303" t="s">
        <v>2620</v>
      </c>
      <c r="O64" s="303" t="s">
        <v>2620</v>
      </c>
      <c r="P64" s="303" t="s">
        <v>2620</v>
      </c>
      <c r="Q64" s="303" t="s">
        <v>2620</v>
      </c>
      <c r="R64" s="303" t="s">
        <v>2620</v>
      </c>
      <c r="S64" s="304" t="s">
        <v>2620</v>
      </c>
    </row>
    <row r="65" spans="1:19" ht="14.15" customHeight="1">
      <c r="A65" s="278" t="s">
        <v>2571</v>
      </c>
      <c r="B65" s="279">
        <v>8530</v>
      </c>
      <c r="C65" s="303" t="s">
        <v>2621</v>
      </c>
      <c r="D65" s="303" t="s">
        <v>2621</v>
      </c>
      <c r="E65" s="303" t="s">
        <v>2621</v>
      </c>
      <c r="F65" s="303" t="s">
        <v>2621</v>
      </c>
      <c r="G65" s="303" t="s">
        <v>2621</v>
      </c>
      <c r="H65" s="303" t="s">
        <v>2621</v>
      </c>
      <c r="I65" s="303" t="s">
        <v>2621</v>
      </c>
      <c r="J65" s="303" t="s">
        <v>2621</v>
      </c>
      <c r="K65" s="303" t="s">
        <v>2621</v>
      </c>
      <c r="L65" s="303" t="s">
        <v>2621</v>
      </c>
      <c r="M65" s="303" t="s">
        <v>2621</v>
      </c>
      <c r="N65" s="303" t="s">
        <v>2621</v>
      </c>
      <c r="O65" s="303" t="s">
        <v>2621</v>
      </c>
      <c r="P65" s="303" t="s">
        <v>2621</v>
      </c>
      <c r="Q65" s="303" t="s">
        <v>2620</v>
      </c>
      <c r="R65" s="303" t="s">
        <v>2621</v>
      </c>
      <c r="S65" s="305" t="s">
        <v>2621</v>
      </c>
    </row>
    <row r="66" spans="1:19" ht="14.15" customHeight="1">
      <c r="A66" s="278" t="s">
        <v>2572</v>
      </c>
      <c r="B66" s="279">
        <v>8540</v>
      </c>
      <c r="C66" s="303" t="s">
        <v>2621</v>
      </c>
      <c r="D66" s="303" t="s">
        <v>2621</v>
      </c>
      <c r="E66" s="303" t="s">
        <v>2621</v>
      </c>
      <c r="F66" s="303" t="s">
        <v>2621</v>
      </c>
      <c r="G66" s="303" t="s">
        <v>2621</v>
      </c>
      <c r="H66" s="303" t="s">
        <v>2621</v>
      </c>
      <c r="I66" s="303" t="s">
        <v>2621</v>
      </c>
      <c r="J66" s="303" t="s">
        <v>2621</v>
      </c>
      <c r="K66" s="303" t="s">
        <v>2621</v>
      </c>
      <c r="L66" s="303" t="s">
        <v>2621</v>
      </c>
      <c r="M66" s="303" t="s">
        <v>2621</v>
      </c>
      <c r="N66" s="303" t="s">
        <v>2621</v>
      </c>
      <c r="O66" s="303" t="s">
        <v>2621</v>
      </c>
      <c r="P66" s="303" t="s">
        <v>2621</v>
      </c>
      <c r="Q66" s="303" t="s">
        <v>2620</v>
      </c>
      <c r="R66" s="303" t="s">
        <v>2621</v>
      </c>
      <c r="S66" s="305" t="s">
        <v>2621</v>
      </c>
    </row>
    <row r="67" spans="1:19" ht="14.15" customHeight="1">
      <c r="A67" s="278" t="s">
        <v>2573</v>
      </c>
      <c r="B67" s="279">
        <v>8550</v>
      </c>
      <c r="C67" s="303" t="s">
        <v>2621</v>
      </c>
      <c r="D67" s="303" t="s">
        <v>2621</v>
      </c>
      <c r="E67" s="303" t="s">
        <v>2621</v>
      </c>
      <c r="F67" s="303" t="s">
        <v>2621</v>
      </c>
      <c r="G67" s="303" t="s">
        <v>2621</v>
      </c>
      <c r="H67" s="303" t="s">
        <v>2621</v>
      </c>
      <c r="I67" s="303" t="s">
        <v>2621</v>
      </c>
      <c r="J67" s="303" t="s">
        <v>2621</v>
      </c>
      <c r="K67" s="303" t="s">
        <v>2621</v>
      </c>
      <c r="L67" s="303" t="s">
        <v>2621</v>
      </c>
      <c r="M67" s="303" t="s">
        <v>2621</v>
      </c>
      <c r="N67" s="303" t="s">
        <v>2621</v>
      </c>
      <c r="O67" s="303" t="s">
        <v>2621</v>
      </c>
      <c r="P67" s="303" t="s">
        <v>2621</v>
      </c>
      <c r="Q67" s="303" t="s">
        <v>2620</v>
      </c>
      <c r="R67" s="303" t="s">
        <v>2620</v>
      </c>
      <c r="S67" s="304" t="s">
        <v>2621</v>
      </c>
    </row>
    <row r="68" spans="1:19" ht="14.15" customHeight="1">
      <c r="A68" s="278" t="s">
        <v>2574</v>
      </c>
      <c r="B68" s="279">
        <v>8560</v>
      </c>
      <c r="C68" s="303" t="s">
        <v>2621</v>
      </c>
      <c r="D68" s="303" t="s">
        <v>2621</v>
      </c>
      <c r="E68" s="303" t="s">
        <v>2620</v>
      </c>
      <c r="F68" s="303" t="s">
        <v>2620</v>
      </c>
      <c r="G68" s="303" t="s">
        <v>2620</v>
      </c>
      <c r="H68" s="303" t="s">
        <v>2620</v>
      </c>
      <c r="I68" s="303" t="s">
        <v>2620</v>
      </c>
      <c r="J68" s="303" t="s">
        <v>2620</v>
      </c>
      <c r="K68" s="303" t="s">
        <v>2620</v>
      </c>
      <c r="L68" s="303" t="s">
        <v>2620</v>
      </c>
      <c r="M68" s="303" t="s">
        <v>2620</v>
      </c>
      <c r="N68" s="303" t="s">
        <v>2620</v>
      </c>
      <c r="O68" s="303" t="s">
        <v>2620</v>
      </c>
      <c r="P68" s="303" t="s">
        <v>2620</v>
      </c>
      <c r="Q68" s="303" t="s">
        <v>2620</v>
      </c>
      <c r="R68" s="303" t="s">
        <v>2620</v>
      </c>
      <c r="S68" s="303" t="s">
        <v>2620</v>
      </c>
    </row>
    <row r="69" spans="1:19" ht="14.15" customHeight="1">
      <c r="A69" s="278" t="s">
        <v>2575</v>
      </c>
      <c r="B69" s="279">
        <v>8570</v>
      </c>
      <c r="C69" s="303" t="s">
        <v>2621</v>
      </c>
      <c r="D69" s="303" t="s">
        <v>2621</v>
      </c>
      <c r="E69" s="303" t="s">
        <v>2621</v>
      </c>
      <c r="F69" s="303" t="s">
        <v>2621</v>
      </c>
      <c r="G69" s="303" t="s">
        <v>2621</v>
      </c>
      <c r="H69" s="303" t="s">
        <v>2621</v>
      </c>
      <c r="I69" s="303" t="s">
        <v>2621</v>
      </c>
      <c r="J69" s="303" t="s">
        <v>2621</v>
      </c>
      <c r="K69" s="303" t="s">
        <v>2621</v>
      </c>
      <c r="L69" s="303" t="s">
        <v>2621</v>
      </c>
      <c r="M69" s="303" t="s">
        <v>2621</v>
      </c>
      <c r="N69" s="303" t="s">
        <v>2620</v>
      </c>
      <c r="O69" s="303" t="s">
        <v>2621</v>
      </c>
      <c r="P69" s="303" t="s">
        <v>2621</v>
      </c>
      <c r="Q69" s="303" t="s">
        <v>2621</v>
      </c>
      <c r="R69" s="303" t="s">
        <v>2621</v>
      </c>
      <c r="S69" s="304" t="s">
        <v>2621</v>
      </c>
    </row>
    <row r="70" spans="1:19" ht="14.15" customHeight="1">
      <c r="A70" s="278" t="s">
        <v>2576</v>
      </c>
      <c r="B70" s="279">
        <v>8580</v>
      </c>
      <c r="C70" s="303" t="s">
        <v>2621</v>
      </c>
      <c r="D70" s="303" t="s">
        <v>2621</v>
      </c>
      <c r="E70" s="303" t="s">
        <v>2621</v>
      </c>
      <c r="F70" s="303" t="s">
        <v>2621</v>
      </c>
      <c r="G70" s="303" t="s">
        <v>2621</v>
      </c>
      <c r="H70" s="303" t="s">
        <v>2621</v>
      </c>
      <c r="I70" s="303" t="s">
        <v>2621</v>
      </c>
      <c r="J70" s="303" t="s">
        <v>2621</v>
      </c>
      <c r="K70" s="303" t="s">
        <v>2621</v>
      </c>
      <c r="L70" s="303" t="s">
        <v>2621</v>
      </c>
      <c r="M70" s="303" t="s">
        <v>2621</v>
      </c>
      <c r="N70" s="303" t="s">
        <v>2620</v>
      </c>
      <c r="O70" s="303" t="s">
        <v>2621</v>
      </c>
      <c r="P70" s="303" t="s">
        <v>2621</v>
      </c>
      <c r="Q70" s="303" t="s">
        <v>2620</v>
      </c>
      <c r="R70" s="303" t="s">
        <v>2621</v>
      </c>
      <c r="S70" s="304" t="s">
        <v>2621</v>
      </c>
    </row>
    <row r="71" spans="1:19" ht="14.15" customHeight="1">
      <c r="A71" s="278" t="s">
        <v>2577</v>
      </c>
      <c r="B71" s="279">
        <v>8590</v>
      </c>
      <c r="C71" s="303" t="s">
        <v>2621</v>
      </c>
      <c r="D71" s="303" t="s">
        <v>2621</v>
      </c>
      <c r="E71" s="303" t="s">
        <v>2621</v>
      </c>
      <c r="F71" s="303" t="s">
        <v>2621</v>
      </c>
      <c r="G71" s="303" t="s">
        <v>2621</v>
      </c>
      <c r="H71" s="303" t="s">
        <v>2621</v>
      </c>
      <c r="I71" s="303" t="s">
        <v>2621</v>
      </c>
      <c r="J71" s="303" t="s">
        <v>2621</v>
      </c>
      <c r="K71" s="303" t="s">
        <v>2621</v>
      </c>
      <c r="L71" s="303" t="s">
        <v>2621</v>
      </c>
      <c r="M71" s="303" t="s">
        <v>2621</v>
      </c>
      <c r="N71" s="303" t="s">
        <v>2621</v>
      </c>
      <c r="O71" s="303" t="s">
        <v>2621</v>
      </c>
      <c r="P71" s="303" t="s">
        <v>2621</v>
      </c>
      <c r="Q71" s="303" t="s">
        <v>2620</v>
      </c>
      <c r="R71" s="303" t="s">
        <v>2621</v>
      </c>
      <c r="S71" s="304" t="s">
        <v>2621</v>
      </c>
    </row>
    <row r="72" spans="1:19" ht="41.25" customHeight="1">
      <c r="A72" s="278" t="s">
        <v>2578</v>
      </c>
      <c r="B72" s="279">
        <v>8600</v>
      </c>
      <c r="C72" s="303" t="s">
        <v>2621</v>
      </c>
      <c r="D72" s="303" t="s">
        <v>2621</v>
      </c>
      <c r="E72" s="303" t="s">
        <v>2621</v>
      </c>
      <c r="F72" s="303" t="s">
        <v>2621</v>
      </c>
      <c r="G72" s="303" t="s">
        <v>2621</v>
      </c>
      <c r="H72" s="303" t="s">
        <v>2621</v>
      </c>
      <c r="I72" s="303" t="s">
        <v>2621</v>
      </c>
      <c r="J72" s="303" t="s">
        <v>2621</v>
      </c>
      <c r="K72" s="303" t="s">
        <v>2621</v>
      </c>
      <c r="L72" s="303" t="s">
        <v>2621</v>
      </c>
      <c r="M72" s="303" t="s">
        <v>2621</v>
      </c>
      <c r="N72" s="303" t="s">
        <v>2621</v>
      </c>
      <c r="O72" s="303" t="s">
        <v>2621</v>
      </c>
      <c r="P72" s="303" t="s">
        <v>2621</v>
      </c>
      <c r="Q72" s="303" t="s">
        <v>2620</v>
      </c>
      <c r="R72" s="303" t="s">
        <v>2621</v>
      </c>
      <c r="S72" s="304" t="s">
        <v>2621</v>
      </c>
    </row>
    <row r="73" spans="1:19" ht="14.15" customHeight="1">
      <c r="A73" s="278" t="s">
        <v>2579</v>
      </c>
      <c r="B73" s="279">
        <v>8610</v>
      </c>
      <c r="C73" s="303" t="s">
        <v>2621</v>
      </c>
      <c r="D73" s="303" t="s">
        <v>2621</v>
      </c>
      <c r="E73" s="303" t="s">
        <v>2621</v>
      </c>
      <c r="F73" s="303" t="s">
        <v>2621</v>
      </c>
      <c r="G73" s="303" t="s">
        <v>2621</v>
      </c>
      <c r="H73" s="303" t="s">
        <v>2621</v>
      </c>
      <c r="I73" s="303" t="s">
        <v>2621</v>
      </c>
      <c r="J73" s="303" t="s">
        <v>2621</v>
      </c>
      <c r="K73" s="303" t="s">
        <v>2620</v>
      </c>
      <c r="L73" s="303" t="s">
        <v>2621</v>
      </c>
      <c r="M73" s="303" t="s">
        <v>2621</v>
      </c>
      <c r="N73" s="303" t="s">
        <v>2621</v>
      </c>
      <c r="O73" s="303" t="s">
        <v>2621</v>
      </c>
      <c r="P73" s="303" t="s">
        <v>2621</v>
      </c>
      <c r="Q73" s="303" t="s">
        <v>2621</v>
      </c>
      <c r="R73" s="303" t="s">
        <v>2621</v>
      </c>
      <c r="S73" s="304" t="s">
        <v>2621</v>
      </c>
    </row>
    <row r="74" spans="1:19" ht="14.15" customHeight="1">
      <c r="A74" s="278" t="s">
        <v>2580</v>
      </c>
      <c r="B74" s="279">
        <v>8620</v>
      </c>
      <c r="C74" s="303" t="s">
        <v>2621</v>
      </c>
      <c r="D74" s="303" t="s">
        <v>2621</v>
      </c>
      <c r="E74" s="303" t="s">
        <v>2621</v>
      </c>
      <c r="F74" s="303" t="s">
        <v>2621</v>
      </c>
      <c r="G74" s="303" t="s">
        <v>2621</v>
      </c>
      <c r="H74" s="303" t="s">
        <v>2621</v>
      </c>
      <c r="I74" s="303" t="s">
        <v>2621</v>
      </c>
      <c r="J74" s="303" t="s">
        <v>2621</v>
      </c>
      <c r="K74" s="303" t="s">
        <v>2621</v>
      </c>
      <c r="L74" s="303" t="s">
        <v>2621</v>
      </c>
      <c r="M74" s="303" t="s">
        <v>2621</v>
      </c>
      <c r="N74" s="303" t="s">
        <v>2621</v>
      </c>
      <c r="O74" s="303" t="s">
        <v>2621</v>
      </c>
      <c r="P74" s="303" t="s">
        <v>2621</v>
      </c>
      <c r="Q74" s="303" t="s">
        <v>2620</v>
      </c>
      <c r="R74" s="303" t="s">
        <v>2621</v>
      </c>
      <c r="S74" s="305" t="s">
        <v>2621</v>
      </c>
    </row>
    <row r="75" spans="1:19" ht="14.15" customHeight="1">
      <c r="A75" s="278" t="s">
        <v>2581</v>
      </c>
      <c r="B75" s="279">
        <v>8630</v>
      </c>
      <c r="C75" s="303" t="s">
        <v>2621</v>
      </c>
      <c r="D75" s="303" t="s">
        <v>2621</v>
      </c>
      <c r="E75" s="303" t="s">
        <v>2620</v>
      </c>
      <c r="F75" s="303" t="s">
        <v>2621</v>
      </c>
      <c r="G75" s="303" t="s">
        <v>2621</v>
      </c>
      <c r="H75" s="303" t="s">
        <v>2621</v>
      </c>
      <c r="I75" s="303" t="s">
        <v>2621</v>
      </c>
      <c r="J75" s="303" t="s">
        <v>2621</v>
      </c>
      <c r="K75" s="303" t="s">
        <v>2621</v>
      </c>
      <c r="L75" s="303" t="s">
        <v>2621</v>
      </c>
      <c r="M75" s="303" t="s">
        <v>2621</v>
      </c>
      <c r="N75" s="303" t="s">
        <v>2621</v>
      </c>
      <c r="O75" s="303" t="s">
        <v>2621</v>
      </c>
      <c r="P75" s="303" t="s">
        <v>2621</v>
      </c>
      <c r="Q75" s="303" t="s">
        <v>2621</v>
      </c>
      <c r="R75" s="303" t="s">
        <v>2621</v>
      </c>
      <c r="S75" s="304" t="s">
        <v>2621</v>
      </c>
    </row>
    <row r="76" spans="1:19" ht="14.15" customHeight="1">
      <c r="A76" s="278" t="s">
        <v>2582</v>
      </c>
      <c r="B76" s="279">
        <v>8640</v>
      </c>
      <c r="C76" s="303" t="s">
        <v>2621</v>
      </c>
      <c r="D76" s="303" t="s">
        <v>2621</v>
      </c>
      <c r="E76" s="303" t="s">
        <v>2620</v>
      </c>
      <c r="F76" s="303" t="s">
        <v>2621</v>
      </c>
      <c r="G76" s="303" t="s">
        <v>2621</v>
      </c>
      <c r="H76" s="303" t="s">
        <v>2621</v>
      </c>
      <c r="I76" s="303" t="s">
        <v>2621</v>
      </c>
      <c r="J76" s="303" t="s">
        <v>2621</v>
      </c>
      <c r="K76" s="303" t="s">
        <v>2621</v>
      </c>
      <c r="L76" s="303" t="s">
        <v>2621</v>
      </c>
      <c r="M76" s="303" t="s">
        <v>2621</v>
      </c>
      <c r="N76" s="303" t="s">
        <v>2621</v>
      </c>
      <c r="O76" s="303" t="s">
        <v>2621</v>
      </c>
      <c r="P76" s="303" t="s">
        <v>2621</v>
      </c>
      <c r="Q76" s="303" t="s">
        <v>2621</v>
      </c>
      <c r="R76" s="303" t="s">
        <v>2621</v>
      </c>
      <c r="S76" s="304" t="s">
        <v>2621</v>
      </c>
    </row>
    <row r="77" spans="1:19" ht="74.25" customHeight="1">
      <c r="A77" s="278" t="s">
        <v>2583</v>
      </c>
      <c r="B77" s="279">
        <v>8650</v>
      </c>
      <c r="C77" s="303" t="s">
        <v>2621</v>
      </c>
      <c r="D77" s="303" t="s">
        <v>2621</v>
      </c>
      <c r="E77" s="303" t="s">
        <v>2620</v>
      </c>
      <c r="F77" s="303" t="s">
        <v>2621</v>
      </c>
      <c r="G77" s="303" t="s">
        <v>2621</v>
      </c>
      <c r="H77" s="303" t="s">
        <v>2621</v>
      </c>
      <c r="I77" s="303" t="s">
        <v>2621</v>
      </c>
      <c r="J77" s="303" t="s">
        <v>2621</v>
      </c>
      <c r="K77" s="303" t="s">
        <v>2621</v>
      </c>
      <c r="L77" s="303" t="s">
        <v>2621</v>
      </c>
      <c r="M77" s="303" t="s">
        <v>2621</v>
      </c>
      <c r="N77" s="303" t="s">
        <v>2621</v>
      </c>
      <c r="O77" s="303" t="s">
        <v>2621</v>
      </c>
      <c r="P77" s="303" t="s">
        <v>2621</v>
      </c>
      <c r="Q77" s="303" t="s">
        <v>2621</v>
      </c>
      <c r="R77" s="303" t="s">
        <v>2621</v>
      </c>
      <c r="S77" s="304" t="s">
        <v>2621</v>
      </c>
    </row>
    <row r="78" spans="1:19" ht="14.15" customHeight="1" thickBot="1">
      <c r="A78" s="280" t="s">
        <v>2639</v>
      </c>
      <c r="B78" s="281">
        <v>8990</v>
      </c>
      <c r="C78" s="306" t="s">
        <v>2620</v>
      </c>
      <c r="D78" s="306" t="s">
        <v>2620</v>
      </c>
      <c r="E78" s="306" t="s">
        <v>2620</v>
      </c>
      <c r="F78" s="306" t="s">
        <v>2620</v>
      </c>
      <c r="G78" s="306" t="s">
        <v>2620</v>
      </c>
      <c r="H78" s="306" t="s">
        <v>2620</v>
      </c>
      <c r="I78" s="306" t="s">
        <v>2620</v>
      </c>
      <c r="J78" s="306" t="s">
        <v>2620</v>
      </c>
      <c r="K78" s="306" t="s">
        <v>2620</v>
      </c>
      <c r="L78" s="306" t="s">
        <v>2620</v>
      </c>
      <c r="M78" s="306" t="s">
        <v>2620</v>
      </c>
      <c r="N78" s="306" t="s">
        <v>2620</v>
      </c>
      <c r="O78" s="306" t="s">
        <v>2620</v>
      </c>
      <c r="P78" s="306" t="s">
        <v>2620</v>
      </c>
      <c r="Q78" s="306" t="s">
        <v>2620</v>
      </c>
      <c r="R78" s="306" t="s">
        <v>2620</v>
      </c>
      <c r="S78" s="307" t="s">
        <v>2620</v>
      </c>
    </row>
    <row r="79" spans="1:19">
      <c r="A79" s="282"/>
    </row>
  </sheetData>
  <sheetProtection algorithmName="SHA-512" hashValue="lOSrTJFdVZZ7Wv2PnnY2vVg0ALfwpZRDa149k3hJHrZp6OAgW0WD1HGDp/QQl3W1/iNrmJJ8b8E9Oym5AT4/dw==" saltValue="B2OOr4sTLevaGKJ/uRdJpw==" spinCount="100000" sheet="1" objects="1" scenarios="1"/>
  <mergeCells count="5">
    <mergeCell ref="E2:S2"/>
    <mergeCell ref="A4:B6"/>
    <mergeCell ref="C5:C6"/>
    <mergeCell ref="D5:D6"/>
    <mergeCell ref="C2:D2"/>
  </mergeCells>
  <phoneticPr fontId="2"/>
  <conditionalFormatting sqref="C7:S78">
    <cfRule type="expression" dxfId="3" priority="1">
      <formula>〇</formula>
    </cfRule>
  </conditionalFormatting>
  <printOptions horizontalCentered="1"/>
  <pageMargins left="0.23622047244094491" right="0.23622047244094491" top="0.74803149606299213" bottom="0.74803149606299213" header="0.31496062992125984" footer="0.31496062992125984"/>
  <pageSetup paperSize="8" scale="7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7F609-FE33-417B-B333-03B28B9F4FE5}">
  <dimension ref="B1:I200"/>
  <sheetViews>
    <sheetView view="pageBreakPreview" zoomScale="85" zoomScaleNormal="85" zoomScaleSheetLayoutView="85" workbookViewId="0">
      <selection activeCell="B3" sqref="B3:B4"/>
    </sheetView>
  </sheetViews>
  <sheetFormatPr defaultColWidth="9" defaultRowHeight="15"/>
  <cols>
    <col min="1" max="1" width="3.26953125" style="311" customWidth="1"/>
    <col min="2" max="2" width="12.6328125" style="329" customWidth="1"/>
    <col min="3" max="3" width="10.453125" style="309" bestFit="1" customWidth="1"/>
    <col min="4" max="4" width="12.08984375" style="309" bestFit="1" customWidth="1"/>
    <col min="5" max="5" width="36.6328125" style="310" bestFit="1" customWidth="1"/>
    <col min="6" max="6" width="22.7265625" style="310" customWidth="1"/>
    <col min="7" max="7" width="58.7265625" style="310" customWidth="1"/>
    <col min="8" max="8" width="64.6328125" style="310" bestFit="1" customWidth="1"/>
    <col min="9" max="9" width="20.81640625" style="309" bestFit="1" customWidth="1"/>
    <col min="10" max="16384" width="9" style="311"/>
  </cols>
  <sheetData>
    <row r="1" spans="2:9">
      <c r="B1" s="308"/>
    </row>
    <row r="2" spans="2:9" ht="42" customHeight="1">
      <c r="B2" s="312"/>
      <c r="C2" s="313" t="s">
        <v>2684</v>
      </c>
      <c r="D2" s="313" t="s">
        <v>2685</v>
      </c>
      <c r="E2" s="313" t="s">
        <v>2686</v>
      </c>
      <c r="F2" s="313" t="s">
        <v>2687</v>
      </c>
      <c r="G2" s="314" t="s">
        <v>2688</v>
      </c>
      <c r="H2" s="313" t="s">
        <v>2689</v>
      </c>
      <c r="I2" s="315" t="s">
        <v>2690</v>
      </c>
    </row>
    <row r="3" spans="2:9">
      <c r="B3" s="316"/>
      <c r="C3" s="317" t="s">
        <v>2691</v>
      </c>
      <c r="D3" s="313">
        <v>2</v>
      </c>
      <c r="E3" s="318" t="s">
        <v>2692</v>
      </c>
      <c r="F3" s="319" t="s">
        <v>2692</v>
      </c>
      <c r="G3" s="320" t="s">
        <v>2693</v>
      </c>
      <c r="H3" s="321" t="s">
        <v>2694</v>
      </c>
      <c r="I3" s="322" t="s">
        <v>2695</v>
      </c>
    </row>
    <row r="4" spans="2:9" ht="30">
      <c r="B4" s="316"/>
      <c r="C4" s="317" t="s">
        <v>2696</v>
      </c>
      <c r="D4" s="313">
        <v>5</v>
      </c>
      <c r="E4" s="318" t="s">
        <v>2697</v>
      </c>
      <c r="F4" s="319" t="s">
        <v>2697</v>
      </c>
      <c r="G4" s="320" t="s">
        <v>2698</v>
      </c>
      <c r="H4" s="321" t="s">
        <v>2699</v>
      </c>
      <c r="I4" s="322" t="s">
        <v>2700</v>
      </c>
    </row>
    <row r="5" spans="2:9">
      <c r="B5" s="316"/>
      <c r="C5" s="317" t="s">
        <v>2691</v>
      </c>
      <c r="D5" s="313">
        <v>5</v>
      </c>
      <c r="E5" s="318" t="s">
        <v>2697</v>
      </c>
      <c r="F5" s="319" t="s">
        <v>2697</v>
      </c>
      <c r="G5" s="320" t="s">
        <v>2701</v>
      </c>
      <c r="H5" s="321" t="s">
        <v>2702</v>
      </c>
      <c r="I5" s="322" t="s">
        <v>2703</v>
      </c>
    </row>
    <row r="6" spans="2:9" ht="30">
      <c r="B6" s="316"/>
      <c r="C6" s="317" t="s">
        <v>2691</v>
      </c>
      <c r="D6" s="313">
        <v>5</v>
      </c>
      <c r="E6" s="318" t="s">
        <v>2704</v>
      </c>
      <c r="F6" s="319" t="s">
        <v>2705</v>
      </c>
      <c r="G6" s="320" t="s">
        <v>2706</v>
      </c>
      <c r="H6" s="321" t="s">
        <v>2707</v>
      </c>
      <c r="I6" s="322" t="s">
        <v>2708</v>
      </c>
    </row>
    <row r="7" spans="2:9">
      <c r="B7" s="316"/>
      <c r="C7" s="317" t="s">
        <v>2691</v>
      </c>
      <c r="D7" s="313">
        <v>5</v>
      </c>
      <c r="E7" s="318" t="s">
        <v>2697</v>
      </c>
      <c r="F7" s="319" t="s">
        <v>2697</v>
      </c>
      <c r="G7" s="320" t="s">
        <v>2709</v>
      </c>
      <c r="H7" s="321" t="s">
        <v>2710</v>
      </c>
      <c r="I7" s="322" t="s">
        <v>2711</v>
      </c>
    </row>
    <row r="8" spans="2:9" ht="30">
      <c r="B8" s="316"/>
      <c r="C8" s="317" t="s">
        <v>2696</v>
      </c>
      <c r="D8" s="313" t="s">
        <v>2712</v>
      </c>
      <c r="E8" s="318" t="s">
        <v>2713</v>
      </c>
      <c r="F8" s="319" t="s">
        <v>2713</v>
      </c>
      <c r="G8" s="320" t="s">
        <v>2714</v>
      </c>
      <c r="H8" s="321" t="s">
        <v>2715</v>
      </c>
      <c r="I8" s="322" t="s">
        <v>2716</v>
      </c>
    </row>
    <row r="9" spans="2:9" ht="30">
      <c r="B9" s="316"/>
      <c r="C9" s="317" t="s">
        <v>2691</v>
      </c>
      <c r="D9" s="313" t="s">
        <v>2712</v>
      </c>
      <c r="E9" s="318" t="s">
        <v>2713</v>
      </c>
      <c r="F9" s="319" t="s">
        <v>2713</v>
      </c>
      <c r="G9" s="320" t="s">
        <v>2717</v>
      </c>
      <c r="H9" s="321" t="s">
        <v>2718</v>
      </c>
      <c r="I9" s="322" t="s">
        <v>2719</v>
      </c>
    </row>
    <row r="10" spans="2:9" ht="30">
      <c r="B10" s="316"/>
      <c r="C10" s="317" t="s">
        <v>2691</v>
      </c>
      <c r="D10" s="313" t="s">
        <v>2712</v>
      </c>
      <c r="E10" s="318" t="s">
        <v>2720</v>
      </c>
      <c r="F10" s="319" t="s">
        <v>2713</v>
      </c>
      <c r="G10" s="320" t="s">
        <v>2721</v>
      </c>
      <c r="H10" s="321" t="s">
        <v>2722</v>
      </c>
      <c r="I10" s="322" t="s">
        <v>2723</v>
      </c>
    </row>
    <row r="11" spans="2:9" ht="45">
      <c r="B11" s="316"/>
      <c r="C11" s="317" t="s">
        <v>2691</v>
      </c>
      <c r="D11" s="313" t="s">
        <v>2712</v>
      </c>
      <c r="E11" s="318" t="s">
        <v>2724</v>
      </c>
      <c r="F11" s="319" t="s">
        <v>2724</v>
      </c>
      <c r="G11" s="320" t="s">
        <v>2725</v>
      </c>
      <c r="H11" s="321" t="s">
        <v>2726</v>
      </c>
      <c r="I11" s="322" t="s">
        <v>2727</v>
      </c>
    </row>
    <row r="12" spans="2:9" ht="45">
      <c r="B12" s="316"/>
      <c r="C12" s="317" t="s">
        <v>2691</v>
      </c>
      <c r="D12" s="313" t="s">
        <v>2712</v>
      </c>
      <c r="E12" s="318" t="s">
        <v>2728</v>
      </c>
      <c r="F12" s="319" t="s">
        <v>2728</v>
      </c>
      <c r="G12" s="320" t="s">
        <v>2729</v>
      </c>
      <c r="H12" s="321" t="s">
        <v>2730</v>
      </c>
      <c r="I12" s="322" t="s">
        <v>2731</v>
      </c>
    </row>
    <row r="13" spans="2:9" ht="30">
      <c r="B13" s="316"/>
      <c r="C13" s="317" t="s">
        <v>2696</v>
      </c>
      <c r="D13" s="313">
        <v>7</v>
      </c>
      <c r="E13" s="318" t="s">
        <v>2732</v>
      </c>
      <c r="F13" s="319" t="s">
        <v>2733</v>
      </c>
      <c r="G13" s="320" t="s">
        <v>2734</v>
      </c>
      <c r="H13" s="321" t="s">
        <v>2715</v>
      </c>
      <c r="I13" s="322" t="s">
        <v>2735</v>
      </c>
    </row>
    <row r="14" spans="2:9" ht="30">
      <c r="B14" s="316"/>
      <c r="C14" s="317" t="s">
        <v>2691</v>
      </c>
      <c r="D14" s="313">
        <v>7</v>
      </c>
      <c r="E14" s="318" t="s">
        <v>2732</v>
      </c>
      <c r="F14" s="319" t="s">
        <v>2733</v>
      </c>
      <c r="G14" s="320" t="s">
        <v>2736</v>
      </c>
      <c r="H14" s="321" t="s">
        <v>2737</v>
      </c>
      <c r="I14" s="322" t="s">
        <v>2738</v>
      </c>
    </row>
    <row r="15" spans="2:9" ht="30">
      <c r="B15" s="316"/>
      <c r="C15" s="317" t="s">
        <v>2691</v>
      </c>
      <c r="D15" s="313">
        <v>7</v>
      </c>
      <c r="E15" s="318" t="s">
        <v>2739</v>
      </c>
      <c r="F15" s="319" t="s">
        <v>2739</v>
      </c>
      <c r="G15" s="320" t="s">
        <v>2740</v>
      </c>
      <c r="H15" s="321" t="s">
        <v>2741</v>
      </c>
      <c r="I15" s="322" t="s">
        <v>2742</v>
      </c>
    </row>
    <row r="16" spans="2:9" ht="30">
      <c r="B16" s="316"/>
      <c r="C16" s="317" t="s">
        <v>2691</v>
      </c>
      <c r="D16" s="313">
        <v>7</v>
      </c>
      <c r="E16" s="318" t="s">
        <v>2739</v>
      </c>
      <c r="F16" s="319" t="s">
        <v>2739</v>
      </c>
      <c r="G16" s="320" t="s">
        <v>2743</v>
      </c>
      <c r="H16" s="321" t="s">
        <v>2744</v>
      </c>
      <c r="I16" s="322" t="s">
        <v>2745</v>
      </c>
    </row>
    <row r="17" spans="2:9" ht="30">
      <c r="B17" s="316"/>
      <c r="C17" s="317" t="s">
        <v>2696</v>
      </c>
      <c r="D17" s="313" t="s">
        <v>2746</v>
      </c>
      <c r="E17" s="318" t="s">
        <v>2747</v>
      </c>
      <c r="F17" s="319" t="s">
        <v>2747</v>
      </c>
      <c r="G17" s="320" t="s">
        <v>2748</v>
      </c>
      <c r="H17" s="321" t="s">
        <v>2715</v>
      </c>
      <c r="I17" s="322" t="s">
        <v>2749</v>
      </c>
    </row>
    <row r="18" spans="2:9" ht="30">
      <c r="B18" s="316"/>
      <c r="C18" s="317" t="s">
        <v>2691</v>
      </c>
      <c r="D18" s="313" t="s">
        <v>2746</v>
      </c>
      <c r="E18" s="318" t="s">
        <v>2747</v>
      </c>
      <c r="F18" s="319" t="s">
        <v>2747</v>
      </c>
      <c r="G18" s="320" t="s">
        <v>2750</v>
      </c>
      <c r="H18" s="321" t="s">
        <v>2751</v>
      </c>
      <c r="I18" s="322" t="s">
        <v>2752</v>
      </c>
    </row>
    <row r="19" spans="2:9">
      <c r="B19" s="316"/>
      <c r="C19" s="317" t="s">
        <v>2691</v>
      </c>
      <c r="D19" s="313" t="s">
        <v>2746</v>
      </c>
      <c r="E19" s="318" t="s">
        <v>2747</v>
      </c>
      <c r="F19" s="319" t="s">
        <v>2747</v>
      </c>
      <c r="G19" s="320" t="s">
        <v>2753</v>
      </c>
      <c r="H19" s="321" t="s">
        <v>2754</v>
      </c>
      <c r="I19" s="322" t="s">
        <v>2755</v>
      </c>
    </row>
    <row r="20" spans="2:9">
      <c r="B20" s="316"/>
      <c r="C20" s="317" t="s">
        <v>2691</v>
      </c>
      <c r="D20" s="313" t="s">
        <v>2746</v>
      </c>
      <c r="E20" s="318" t="s">
        <v>2747</v>
      </c>
      <c r="F20" s="319" t="s">
        <v>2747</v>
      </c>
      <c r="G20" s="320" t="s">
        <v>2756</v>
      </c>
      <c r="H20" s="321" t="s">
        <v>2757</v>
      </c>
      <c r="I20" s="322" t="s">
        <v>2758</v>
      </c>
    </row>
    <row r="21" spans="2:9" ht="30">
      <c r="B21" s="316"/>
      <c r="C21" s="317" t="s">
        <v>2696</v>
      </c>
      <c r="D21" s="323" t="s">
        <v>2759</v>
      </c>
      <c r="E21" s="318" t="s">
        <v>2760</v>
      </c>
      <c r="F21" s="319" t="s">
        <v>2760</v>
      </c>
      <c r="G21" s="320" t="s">
        <v>2761</v>
      </c>
      <c r="H21" s="321" t="s">
        <v>2715</v>
      </c>
      <c r="I21" s="322" t="s">
        <v>2762</v>
      </c>
    </row>
    <row r="22" spans="2:9" ht="30">
      <c r="B22" s="316"/>
      <c r="C22" s="317" t="s">
        <v>2691</v>
      </c>
      <c r="D22" s="323" t="s">
        <v>2759</v>
      </c>
      <c r="E22" s="318" t="s">
        <v>2760</v>
      </c>
      <c r="F22" s="319" t="s">
        <v>2760</v>
      </c>
      <c r="G22" s="320" t="s">
        <v>2763</v>
      </c>
      <c r="H22" s="321" t="s">
        <v>2764</v>
      </c>
      <c r="I22" s="322" t="s">
        <v>2765</v>
      </c>
    </row>
    <row r="23" spans="2:9" ht="30">
      <c r="B23" s="316"/>
      <c r="C23" s="317" t="s">
        <v>2691</v>
      </c>
      <c r="D23" s="323" t="s">
        <v>2759</v>
      </c>
      <c r="E23" s="318" t="s">
        <v>2766</v>
      </c>
      <c r="F23" s="319" t="s">
        <v>2766</v>
      </c>
      <c r="G23" s="320" t="s">
        <v>2767</v>
      </c>
      <c r="H23" s="321" t="s">
        <v>2768</v>
      </c>
      <c r="I23" s="322" t="s">
        <v>2769</v>
      </c>
    </row>
    <row r="24" spans="2:9" ht="30">
      <c r="B24" s="316"/>
      <c r="C24" s="317" t="s">
        <v>2691</v>
      </c>
      <c r="D24" s="323" t="s">
        <v>2759</v>
      </c>
      <c r="E24" s="318" t="s">
        <v>2766</v>
      </c>
      <c r="F24" s="319" t="s">
        <v>2766</v>
      </c>
      <c r="G24" s="320" t="s">
        <v>2770</v>
      </c>
      <c r="H24" s="321" t="s">
        <v>2771</v>
      </c>
      <c r="I24" s="322" t="s">
        <v>2772</v>
      </c>
    </row>
    <row r="25" spans="2:9" ht="30">
      <c r="B25" s="316"/>
      <c r="C25" s="317" t="s">
        <v>2773</v>
      </c>
      <c r="D25" s="323" t="s">
        <v>2759</v>
      </c>
      <c r="E25" s="318" t="s">
        <v>2774</v>
      </c>
      <c r="F25" s="319" t="s">
        <v>2774</v>
      </c>
      <c r="G25" s="320" t="s">
        <v>2775</v>
      </c>
      <c r="H25" s="321" t="s">
        <v>2776</v>
      </c>
      <c r="I25" s="322" t="s">
        <v>2777</v>
      </c>
    </row>
    <row r="26" spans="2:9" ht="30">
      <c r="B26" s="316"/>
      <c r="C26" s="317" t="s">
        <v>2696</v>
      </c>
      <c r="D26" s="323" t="s">
        <v>2778</v>
      </c>
      <c r="E26" s="318" t="s">
        <v>2779</v>
      </c>
      <c r="F26" s="319" t="s">
        <v>2779</v>
      </c>
      <c r="G26" s="320" t="s">
        <v>2780</v>
      </c>
      <c r="H26" s="321" t="s">
        <v>2715</v>
      </c>
      <c r="I26" s="322" t="s">
        <v>2781</v>
      </c>
    </row>
    <row r="27" spans="2:9" ht="30">
      <c r="B27" s="316"/>
      <c r="C27" s="317" t="s">
        <v>2691</v>
      </c>
      <c r="D27" s="323" t="s">
        <v>2778</v>
      </c>
      <c r="E27" s="318" t="s">
        <v>2779</v>
      </c>
      <c r="F27" s="319" t="s">
        <v>2779</v>
      </c>
      <c r="G27" s="320" t="s">
        <v>2782</v>
      </c>
      <c r="H27" s="321" t="s">
        <v>2783</v>
      </c>
      <c r="I27" s="322" t="s">
        <v>2784</v>
      </c>
    </row>
    <row r="28" spans="2:9" s="310" customFormat="1" ht="60">
      <c r="B28" s="316"/>
      <c r="C28" s="317" t="s">
        <v>2691</v>
      </c>
      <c r="D28" s="323" t="s">
        <v>2778</v>
      </c>
      <c r="E28" s="318" t="s">
        <v>2785</v>
      </c>
      <c r="F28" s="319" t="s">
        <v>2786</v>
      </c>
      <c r="G28" s="320" t="s">
        <v>2787</v>
      </c>
      <c r="H28" s="321" t="s">
        <v>2788</v>
      </c>
      <c r="I28" s="322" t="s">
        <v>2789</v>
      </c>
    </row>
    <row r="29" spans="2:9" ht="60">
      <c r="B29" s="316"/>
      <c r="C29" s="317" t="s">
        <v>2773</v>
      </c>
      <c r="D29" s="323" t="s">
        <v>2778</v>
      </c>
      <c r="E29" s="318" t="s">
        <v>2790</v>
      </c>
      <c r="F29" s="319" t="s">
        <v>2790</v>
      </c>
      <c r="G29" s="320" t="s">
        <v>2791</v>
      </c>
      <c r="H29" s="321" t="s">
        <v>2792</v>
      </c>
      <c r="I29" s="322" t="s">
        <v>2793</v>
      </c>
    </row>
    <row r="30" spans="2:9" ht="105">
      <c r="B30" s="316"/>
      <c r="C30" s="317" t="s">
        <v>2691</v>
      </c>
      <c r="D30" s="323" t="s">
        <v>2778</v>
      </c>
      <c r="E30" s="318" t="s">
        <v>2794</v>
      </c>
      <c r="F30" s="319" t="s">
        <v>2794</v>
      </c>
      <c r="G30" s="320" t="s">
        <v>2795</v>
      </c>
      <c r="H30" s="321" t="s">
        <v>2796</v>
      </c>
      <c r="I30" s="322" t="s">
        <v>2797</v>
      </c>
    </row>
    <row r="31" spans="2:9" ht="105">
      <c r="B31" s="316"/>
      <c r="C31" s="317" t="s">
        <v>2773</v>
      </c>
      <c r="D31" s="323" t="s">
        <v>2778</v>
      </c>
      <c r="E31" s="318" t="s">
        <v>2794</v>
      </c>
      <c r="F31" s="319" t="s">
        <v>2794</v>
      </c>
      <c r="G31" s="320" t="s">
        <v>2798</v>
      </c>
      <c r="H31" s="321" t="s">
        <v>2799</v>
      </c>
      <c r="I31" s="322" t="s">
        <v>2800</v>
      </c>
    </row>
    <row r="32" spans="2:9" ht="105">
      <c r="B32" s="316"/>
      <c r="C32" s="317" t="s">
        <v>2773</v>
      </c>
      <c r="D32" s="323" t="s">
        <v>2778</v>
      </c>
      <c r="E32" s="318" t="s">
        <v>2794</v>
      </c>
      <c r="F32" s="319" t="s">
        <v>2794</v>
      </c>
      <c r="G32" s="320" t="s">
        <v>2801</v>
      </c>
      <c r="H32" s="321" t="s">
        <v>2802</v>
      </c>
      <c r="I32" s="322" t="s">
        <v>2803</v>
      </c>
    </row>
    <row r="33" spans="2:9" ht="30">
      <c r="B33" s="316"/>
      <c r="C33" s="317" t="s">
        <v>2696</v>
      </c>
      <c r="D33" s="313" t="s">
        <v>2804</v>
      </c>
      <c r="E33" s="318" t="s">
        <v>2805</v>
      </c>
      <c r="F33" s="319" t="s">
        <v>2805</v>
      </c>
      <c r="G33" s="320" t="s">
        <v>2806</v>
      </c>
      <c r="H33" s="321" t="s">
        <v>2715</v>
      </c>
      <c r="I33" s="322" t="s">
        <v>2807</v>
      </c>
    </row>
    <row r="34" spans="2:9" ht="30">
      <c r="B34" s="316"/>
      <c r="C34" s="317" t="s">
        <v>2691</v>
      </c>
      <c r="D34" s="313" t="s">
        <v>2804</v>
      </c>
      <c r="E34" s="318" t="s">
        <v>2805</v>
      </c>
      <c r="F34" s="319" t="s">
        <v>2805</v>
      </c>
      <c r="G34" s="320" t="s">
        <v>2808</v>
      </c>
      <c r="H34" s="321" t="s">
        <v>2809</v>
      </c>
      <c r="I34" s="322" t="s">
        <v>2810</v>
      </c>
    </row>
    <row r="35" spans="2:9" ht="30">
      <c r="B35" s="316"/>
      <c r="C35" s="317" t="s">
        <v>2773</v>
      </c>
      <c r="D35" s="313" t="s">
        <v>2804</v>
      </c>
      <c r="E35" s="318" t="s">
        <v>2811</v>
      </c>
      <c r="F35" s="319" t="s">
        <v>2811</v>
      </c>
      <c r="G35" s="320" t="s">
        <v>2812</v>
      </c>
      <c r="H35" s="321" t="s">
        <v>2813</v>
      </c>
      <c r="I35" s="322" t="s">
        <v>2814</v>
      </c>
    </row>
    <row r="36" spans="2:9">
      <c r="B36" s="316"/>
      <c r="C36" s="317" t="s">
        <v>2691</v>
      </c>
      <c r="D36" s="313" t="s">
        <v>2804</v>
      </c>
      <c r="E36" s="318" t="s">
        <v>2805</v>
      </c>
      <c r="F36" s="319" t="s">
        <v>2805</v>
      </c>
      <c r="G36" s="320" t="s">
        <v>2815</v>
      </c>
      <c r="H36" s="321" t="s">
        <v>2816</v>
      </c>
      <c r="I36" s="322" t="s">
        <v>2817</v>
      </c>
    </row>
    <row r="37" spans="2:9" ht="30">
      <c r="B37" s="316"/>
      <c r="C37" s="317" t="s">
        <v>2696</v>
      </c>
      <c r="D37" s="313" t="s">
        <v>2818</v>
      </c>
      <c r="E37" s="318" t="s">
        <v>2819</v>
      </c>
      <c r="F37" s="319" t="s">
        <v>2819</v>
      </c>
      <c r="G37" s="320" t="s">
        <v>2820</v>
      </c>
      <c r="H37" s="321" t="s">
        <v>2715</v>
      </c>
      <c r="I37" s="322" t="s">
        <v>2821</v>
      </c>
    </row>
    <row r="38" spans="2:9" ht="30">
      <c r="B38" s="316"/>
      <c r="C38" s="317" t="s">
        <v>2691</v>
      </c>
      <c r="D38" s="313" t="s">
        <v>2818</v>
      </c>
      <c r="E38" s="318" t="s">
        <v>2822</v>
      </c>
      <c r="F38" s="319" t="s">
        <v>2819</v>
      </c>
      <c r="G38" s="320" t="s">
        <v>2823</v>
      </c>
      <c r="H38" s="321" t="s">
        <v>2824</v>
      </c>
      <c r="I38" s="322" t="s">
        <v>2825</v>
      </c>
    </row>
    <row r="39" spans="2:9">
      <c r="B39" s="316"/>
      <c r="C39" s="317" t="s">
        <v>2691</v>
      </c>
      <c r="D39" s="313" t="s">
        <v>2818</v>
      </c>
      <c r="E39" s="318" t="s">
        <v>2819</v>
      </c>
      <c r="F39" s="319" t="s">
        <v>2819</v>
      </c>
      <c r="G39" s="320" t="s">
        <v>2826</v>
      </c>
      <c r="H39" s="321" t="s">
        <v>2827</v>
      </c>
      <c r="I39" s="322" t="s">
        <v>2828</v>
      </c>
    </row>
    <row r="40" spans="2:9">
      <c r="B40" s="316"/>
      <c r="C40" s="317" t="s">
        <v>2691</v>
      </c>
      <c r="D40" s="313" t="s">
        <v>2818</v>
      </c>
      <c r="E40" s="318" t="s">
        <v>2819</v>
      </c>
      <c r="F40" s="319" t="s">
        <v>2819</v>
      </c>
      <c r="G40" s="320" t="s">
        <v>2829</v>
      </c>
      <c r="H40" s="321" t="s">
        <v>2830</v>
      </c>
      <c r="I40" s="322" t="s">
        <v>2831</v>
      </c>
    </row>
    <row r="41" spans="2:9" ht="30">
      <c r="B41" s="316"/>
      <c r="C41" s="317" t="s">
        <v>2773</v>
      </c>
      <c r="D41" s="313" t="s">
        <v>2818</v>
      </c>
      <c r="E41" s="318" t="s">
        <v>2819</v>
      </c>
      <c r="F41" s="319" t="s">
        <v>2819</v>
      </c>
      <c r="G41" s="320" t="s">
        <v>2832</v>
      </c>
      <c r="H41" s="321" t="s">
        <v>2833</v>
      </c>
      <c r="I41" s="322" t="s">
        <v>2834</v>
      </c>
    </row>
    <row r="42" spans="2:9" ht="30">
      <c r="B42" s="316"/>
      <c r="C42" s="317" t="s">
        <v>2696</v>
      </c>
      <c r="D42" s="313" t="s">
        <v>2835</v>
      </c>
      <c r="E42" s="318" t="s">
        <v>2836</v>
      </c>
      <c r="F42" s="319" t="s">
        <v>2836</v>
      </c>
      <c r="G42" s="320" t="s">
        <v>2837</v>
      </c>
      <c r="H42" s="321" t="s">
        <v>2715</v>
      </c>
      <c r="I42" s="322" t="s">
        <v>2838</v>
      </c>
    </row>
    <row r="43" spans="2:9" ht="30">
      <c r="B43" s="316"/>
      <c r="C43" s="317" t="s">
        <v>2691</v>
      </c>
      <c r="D43" s="313" t="s">
        <v>2835</v>
      </c>
      <c r="E43" s="318" t="s">
        <v>2839</v>
      </c>
      <c r="F43" s="319" t="s">
        <v>2836</v>
      </c>
      <c r="G43" s="320" t="s">
        <v>2840</v>
      </c>
      <c r="H43" s="321" t="s">
        <v>2841</v>
      </c>
      <c r="I43" s="322" t="s">
        <v>2842</v>
      </c>
    </row>
    <row r="44" spans="2:9">
      <c r="B44" s="316"/>
      <c r="C44" s="317" t="s">
        <v>2691</v>
      </c>
      <c r="D44" s="313" t="s">
        <v>2835</v>
      </c>
      <c r="E44" s="318" t="s">
        <v>2836</v>
      </c>
      <c r="F44" s="319" t="s">
        <v>2836</v>
      </c>
      <c r="G44" s="320" t="s">
        <v>2843</v>
      </c>
      <c r="H44" s="321" t="s">
        <v>2844</v>
      </c>
      <c r="I44" s="322" t="s">
        <v>2845</v>
      </c>
    </row>
    <row r="45" spans="2:9" ht="30">
      <c r="B45" s="316"/>
      <c r="C45" s="317" t="s">
        <v>2773</v>
      </c>
      <c r="D45" s="313" t="s">
        <v>2835</v>
      </c>
      <c r="E45" s="318" t="s">
        <v>2836</v>
      </c>
      <c r="F45" s="319" t="s">
        <v>2836</v>
      </c>
      <c r="G45" s="320" t="s">
        <v>2846</v>
      </c>
      <c r="H45" s="321" t="s">
        <v>2847</v>
      </c>
      <c r="I45" s="322" t="s">
        <v>2848</v>
      </c>
    </row>
    <row r="46" spans="2:9" ht="30">
      <c r="B46" s="316"/>
      <c r="C46" s="317" t="s">
        <v>2691</v>
      </c>
      <c r="D46" s="313" t="s">
        <v>2835</v>
      </c>
      <c r="E46" s="318" t="s">
        <v>2836</v>
      </c>
      <c r="F46" s="319" t="s">
        <v>2836</v>
      </c>
      <c r="G46" s="320" t="s">
        <v>2849</v>
      </c>
      <c r="H46" s="321" t="s">
        <v>2850</v>
      </c>
      <c r="I46" s="322" t="s">
        <v>2851</v>
      </c>
    </row>
    <row r="47" spans="2:9" ht="30">
      <c r="B47" s="316"/>
      <c r="C47" s="317" t="s">
        <v>2696</v>
      </c>
      <c r="D47" s="313" t="s">
        <v>2852</v>
      </c>
      <c r="E47" s="318" t="s">
        <v>2853</v>
      </c>
      <c r="F47" s="319" t="s">
        <v>2853</v>
      </c>
      <c r="G47" s="320" t="s">
        <v>2854</v>
      </c>
      <c r="H47" s="321" t="s">
        <v>2715</v>
      </c>
      <c r="I47" s="322" t="s">
        <v>2855</v>
      </c>
    </row>
    <row r="48" spans="2:9" ht="30">
      <c r="B48" s="316"/>
      <c r="C48" s="317" t="s">
        <v>2691</v>
      </c>
      <c r="D48" s="313" t="s">
        <v>2852</v>
      </c>
      <c r="E48" s="318" t="s">
        <v>2853</v>
      </c>
      <c r="F48" s="319" t="s">
        <v>2853</v>
      </c>
      <c r="G48" s="320" t="s">
        <v>2856</v>
      </c>
      <c r="H48" s="321" t="s">
        <v>2857</v>
      </c>
      <c r="I48" s="322" t="s">
        <v>2858</v>
      </c>
    </row>
    <row r="49" spans="2:9" ht="30">
      <c r="B49" s="316"/>
      <c r="C49" s="317" t="s">
        <v>2691</v>
      </c>
      <c r="D49" s="313" t="s">
        <v>2852</v>
      </c>
      <c r="E49" s="318" t="s">
        <v>2853</v>
      </c>
      <c r="F49" s="319" t="s">
        <v>2853</v>
      </c>
      <c r="G49" s="320" t="s">
        <v>2859</v>
      </c>
      <c r="H49" s="321" t="s">
        <v>2860</v>
      </c>
      <c r="I49" s="322" t="s">
        <v>2861</v>
      </c>
    </row>
    <row r="50" spans="2:9" ht="30">
      <c r="B50" s="316"/>
      <c r="C50" s="317" t="s">
        <v>2691</v>
      </c>
      <c r="D50" s="313" t="s">
        <v>2852</v>
      </c>
      <c r="E50" s="318" t="s">
        <v>2853</v>
      </c>
      <c r="F50" s="319" t="s">
        <v>2853</v>
      </c>
      <c r="G50" s="320" t="s">
        <v>2862</v>
      </c>
      <c r="H50" s="321" t="s">
        <v>2863</v>
      </c>
      <c r="I50" s="322" t="s">
        <v>2864</v>
      </c>
    </row>
    <row r="51" spans="2:9" ht="30">
      <c r="B51" s="316"/>
      <c r="C51" s="317" t="s">
        <v>2691</v>
      </c>
      <c r="D51" s="313" t="s">
        <v>2852</v>
      </c>
      <c r="E51" s="318" t="s">
        <v>2853</v>
      </c>
      <c r="F51" s="319" t="s">
        <v>2853</v>
      </c>
      <c r="G51" s="320" t="s">
        <v>2865</v>
      </c>
      <c r="H51" s="321" t="s">
        <v>2866</v>
      </c>
      <c r="I51" s="322" t="s">
        <v>2867</v>
      </c>
    </row>
    <row r="52" spans="2:9" ht="30">
      <c r="B52" s="316"/>
      <c r="C52" s="317" t="s">
        <v>2773</v>
      </c>
      <c r="D52" s="313" t="s">
        <v>2852</v>
      </c>
      <c r="E52" s="318" t="s">
        <v>2868</v>
      </c>
      <c r="F52" s="319" t="s">
        <v>2868</v>
      </c>
      <c r="G52" s="320" t="s">
        <v>2869</v>
      </c>
      <c r="H52" s="321" t="s">
        <v>2870</v>
      </c>
      <c r="I52" s="322" t="s">
        <v>2871</v>
      </c>
    </row>
    <row r="53" spans="2:9" ht="45">
      <c r="B53" s="316"/>
      <c r="C53" s="317" t="s">
        <v>2773</v>
      </c>
      <c r="D53" s="313" t="s">
        <v>2852</v>
      </c>
      <c r="E53" s="318" t="s">
        <v>2872</v>
      </c>
      <c r="F53" s="319" t="s">
        <v>2872</v>
      </c>
      <c r="G53" s="320" t="s">
        <v>2873</v>
      </c>
      <c r="H53" s="321" t="s">
        <v>2874</v>
      </c>
      <c r="I53" s="322" t="s">
        <v>2875</v>
      </c>
    </row>
    <row r="54" spans="2:9" ht="60">
      <c r="B54" s="316"/>
      <c r="C54" s="317" t="s">
        <v>2773</v>
      </c>
      <c r="D54" s="313" t="s">
        <v>2852</v>
      </c>
      <c r="E54" s="318" t="s">
        <v>2876</v>
      </c>
      <c r="F54" s="319" t="s">
        <v>2876</v>
      </c>
      <c r="G54" s="320" t="s">
        <v>2877</v>
      </c>
      <c r="H54" s="321" t="s">
        <v>2878</v>
      </c>
      <c r="I54" s="322" t="s">
        <v>2879</v>
      </c>
    </row>
    <row r="55" spans="2:9" ht="45">
      <c r="B55" s="316"/>
      <c r="C55" s="317" t="s">
        <v>2773</v>
      </c>
      <c r="D55" s="313" t="s">
        <v>2852</v>
      </c>
      <c r="E55" s="318" t="s">
        <v>2880</v>
      </c>
      <c r="F55" s="319" t="s">
        <v>2880</v>
      </c>
      <c r="G55" s="320" t="s">
        <v>2881</v>
      </c>
      <c r="H55" s="321" t="s">
        <v>2882</v>
      </c>
      <c r="I55" s="322" t="s">
        <v>2883</v>
      </c>
    </row>
    <row r="56" spans="2:9" ht="30">
      <c r="B56" s="316"/>
      <c r="C56" s="317" t="s">
        <v>2696</v>
      </c>
      <c r="D56" s="313" t="s">
        <v>2884</v>
      </c>
      <c r="E56" s="318" t="s">
        <v>2885</v>
      </c>
      <c r="F56" s="319" t="s">
        <v>2885</v>
      </c>
      <c r="G56" s="320" t="s">
        <v>2886</v>
      </c>
      <c r="H56" s="321" t="s">
        <v>2715</v>
      </c>
      <c r="I56" s="322" t="s">
        <v>2887</v>
      </c>
    </row>
    <row r="57" spans="2:9" ht="30">
      <c r="B57" s="316"/>
      <c r="C57" s="317" t="s">
        <v>2691</v>
      </c>
      <c r="D57" s="313" t="s">
        <v>2884</v>
      </c>
      <c r="E57" s="318" t="s">
        <v>2885</v>
      </c>
      <c r="F57" s="319" t="s">
        <v>2885</v>
      </c>
      <c r="G57" s="320" t="s">
        <v>2888</v>
      </c>
      <c r="H57" s="321" t="s">
        <v>2889</v>
      </c>
      <c r="I57" s="322" t="s">
        <v>2890</v>
      </c>
    </row>
    <row r="58" spans="2:9" ht="30">
      <c r="B58" s="316"/>
      <c r="C58" s="317" t="s">
        <v>2691</v>
      </c>
      <c r="D58" s="313" t="s">
        <v>2884</v>
      </c>
      <c r="E58" s="318" t="s">
        <v>2885</v>
      </c>
      <c r="F58" s="319" t="s">
        <v>2885</v>
      </c>
      <c r="G58" s="320" t="s">
        <v>2891</v>
      </c>
      <c r="H58" s="321" t="s">
        <v>2892</v>
      </c>
      <c r="I58" s="322" t="s">
        <v>2893</v>
      </c>
    </row>
    <row r="59" spans="2:9" ht="30">
      <c r="B59" s="316"/>
      <c r="C59" s="317" t="s">
        <v>2691</v>
      </c>
      <c r="D59" s="313" t="s">
        <v>2884</v>
      </c>
      <c r="E59" s="318" t="s">
        <v>2885</v>
      </c>
      <c r="F59" s="319" t="s">
        <v>2885</v>
      </c>
      <c r="G59" s="320" t="s">
        <v>2894</v>
      </c>
      <c r="H59" s="321" t="s">
        <v>2895</v>
      </c>
      <c r="I59" s="322" t="s">
        <v>2896</v>
      </c>
    </row>
    <row r="60" spans="2:9" ht="30">
      <c r="B60" s="316"/>
      <c r="C60" s="317" t="s">
        <v>2691</v>
      </c>
      <c r="D60" s="313" t="s">
        <v>2884</v>
      </c>
      <c r="E60" s="318" t="s">
        <v>2885</v>
      </c>
      <c r="F60" s="319" t="s">
        <v>2885</v>
      </c>
      <c r="G60" s="320" t="s">
        <v>2897</v>
      </c>
      <c r="H60" s="321" t="s">
        <v>2892</v>
      </c>
      <c r="I60" s="322" t="s">
        <v>2898</v>
      </c>
    </row>
    <row r="61" spans="2:9" ht="30">
      <c r="B61" s="316"/>
      <c r="C61" s="317" t="s">
        <v>2773</v>
      </c>
      <c r="D61" s="313" t="s">
        <v>2884</v>
      </c>
      <c r="E61" s="318" t="s">
        <v>2899</v>
      </c>
      <c r="F61" s="319" t="s">
        <v>2899</v>
      </c>
      <c r="G61" s="320" t="s">
        <v>2900</v>
      </c>
      <c r="H61" s="321" t="s">
        <v>2901</v>
      </c>
      <c r="I61" s="322" t="s">
        <v>2902</v>
      </c>
    </row>
    <row r="62" spans="2:9" ht="60">
      <c r="B62" s="316"/>
      <c r="C62" s="317" t="s">
        <v>2773</v>
      </c>
      <c r="D62" s="313" t="s">
        <v>2884</v>
      </c>
      <c r="E62" s="318" t="s">
        <v>2903</v>
      </c>
      <c r="F62" s="319" t="s">
        <v>2903</v>
      </c>
      <c r="G62" s="320" t="s">
        <v>2904</v>
      </c>
      <c r="H62" s="321" t="s">
        <v>2905</v>
      </c>
      <c r="I62" s="322" t="s">
        <v>2906</v>
      </c>
    </row>
    <row r="63" spans="2:9" ht="60">
      <c r="B63" s="316"/>
      <c r="C63" s="317" t="s">
        <v>2773</v>
      </c>
      <c r="D63" s="313" t="s">
        <v>2884</v>
      </c>
      <c r="E63" s="318" t="s">
        <v>2907</v>
      </c>
      <c r="F63" s="319" t="s">
        <v>2907</v>
      </c>
      <c r="G63" s="320" t="s">
        <v>2908</v>
      </c>
      <c r="H63" s="321" t="s">
        <v>2909</v>
      </c>
      <c r="I63" s="322" t="s">
        <v>2910</v>
      </c>
    </row>
    <row r="64" spans="2:9" ht="60">
      <c r="B64" s="316"/>
      <c r="C64" s="317" t="s">
        <v>2773</v>
      </c>
      <c r="D64" s="313" t="s">
        <v>2884</v>
      </c>
      <c r="E64" s="318" t="s">
        <v>2911</v>
      </c>
      <c r="F64" s="319" t="s">
        <v>2911</v>
      </c>
      <c r="G64" s="320" t="s">
        <v>2912</v>
      </c>
      <c r="H64" s="321" t="s">
        <v>2913</v>
      </c>
      <c r="I64" s="322" t="s">
        <v>2914</v>
      </c>
    </row>
    <row r="65" spans="2:9" ht="45">
      <c r="B65" s="316"/>
      <c r="C65" s="317" t="s">
        <v>2696</v>
      </c>
      <c r="D65" s="313" t="s">
        <v>2884</v>
      </c>
      <c r="E65" s="318" t="s">
        <v>2915</v>
      </c>
      <c r="F65" s="319" t="s">
        <v>2916</v>
      </c>
      <c r="G65" s="320" t="s">
        <v>2917</v>
      </c>
      <c r="H65" s="321" t="s">
        <v>2715</v>
      </c>
      <c r="I65" s="322" t="s">
        <v>2918</v>
      </c>
    </row>
    <row r="66" spans="2:9" ht="60" hidden="1">
      <c r="B66" s="316" t="s">
        <v>2919</v>
      </c>
      <c r="C66" s="317" t="s">
        <v>2691</v>
      </c>
      <c r="D66" s="313" t="s">
        <v>2884</v>
      </c>
      <c r="E66" s="318" t="s">
        <v>2915</v>
      </c>
      <c r="F66" s="319" t="s">
        <v>2916</v>
      </c>
      <c r="G66" s="320" t="s">
        <v>2920</v>
      </c>
      <c r="H66" s="321" t="s">
        <v>2921</v>
      </c>
      <c r="I66" s="322" t="s">
        <v>2922</v>
      </c>
    </row>
    <row r="67" spans="2:9" ht="45" hidden="1">
      <c r="B67" s="316" t="s">
        <v>2919</v>
      </c>
      <c r="C67" s="317" t="s">
        <v>2773</v>
      </c>
      <c r="D67" s="313" t="s">
        <v>2884</v>
      </c>
      <c r="E67" s="318" t="s">
        <v>2915</v>
      </c>
      <c r="F67" s="319" t="s">
        <v>2916</v>
      </c>
      <c r="G67" s="320" t="s">
        <v>2923</v>
      </c>
      <c r="H67" s="321" t="s">
        <v>2924</v>
      </c>
      <c r="I67" s="322" t="s">
        <v>2925</v>
      </c>
    </row>
    <row r="68" spans="2:9" ht="30">
      <c r="B68" s="316"/>
      <c r="C68" s="317" t="s">
        <v>2696</v>
      </c>
      <c r="D68" s="313" t="s">
        <v>2926</v>
      </c>
      <c r="E68" s="318" t="s">
        <v>2927</v>
      </c>
      <c r="F68" s="319" t="s">
        <v>2927</v>
      </c>
      <c r="G68" s="320" t="s">
        <v>2928</v>
      </c>
      <c r="H68" s="321" t="s">
        <v>2715</v>
      </c>
      <c r="I68" s="322" t="s">
        <v>2929</v>
      </c>
    </row>
    <row r="69" spans="2:9" ht="30">
      <c r="B69" s="316"/>
      <c r="C69" s="317" t="s">
        <v>2691</v>
      </c>
      <c r="D69" s="313" t="s">
        <v>2926</v>
      </c>
      <c r="E69" s="318" t="s">
        <v>2927</v>
      </c>
      <c r="F69" s="319" t="s">
        <v>2927</v>
      </c>
      <c r="G69" s="320" t="s">
        <v>2930</v>
      </c>
      <c r="H69" s="321" t="s">
        <v>2931</v>
      </c>
      <c r="I69" s="322" t="s">
        <v>2932</v>
      </c>
    </row>
    <row r="70" spans="2:9" ht="30">
      <c r="B70" s="316"/>
      <c r="C70" s="317" t="s">
        <v>2691</v>
      </c>
      <c r="D70" s="313" t="s">
        <v>2926</v>
      </c>
      <c r="E70" s="318" t="s">
        <v>2927</v>
      </c>
      <c r="F70" s="319" t="s">
        <v>2927</v>
      </c>
      <c r="G70" s="320" t="s">
        <v>2933</v>
      </c>
      <c r="H70" s="321" t="s">
        <v>2934</v>
      </c>
      <c r="I70" s="322" t="s">
        <v>2935</v>
      </c>
    </row>
    <row r="71" spans="2:9" ht="45">
      <c r="B71" s="316"/>
      <c r="C71" s="317" t="s">
        <v>2773</v>
      </c>
      <c r="D71" s="313" t="s">
        <v>2926</v>
      </c>
      <c r="E71" s="318" t="s">
        <v>2936</v>
      </c>
      <c r="F71" s="319" t="s">
        <v>2936</v>
      </c>
      <c r="G71" s="320" t="s">
        <v>2937</v>
      </c>
      <c r="H71" s="321" t="s">
        <v>2938</v>
      </c>
      <c r="I71" s="322" t="s">
        <v>2939</v>
      </c>
    </row>
    <row r="72" spans="2:9" ht="45">
      <c r="B72" s="316"/>
      <c r="C72" s="317" t="s">
        <v>2691</v>
      </c>
      <c r="D72" s="313" t="s">
        <v>2926</v>
      </c>
      <c r="E72" s="318" t="s">
        <v>2936</v>
      </c>
      <c r="F72" s="319" t="s">
        <v>2936</v>
      </c>
      <c r="G72" s="320" t="s">
        <v>2940</v>
      </c>
      <c r="H72" s="321" t="s">
        <v>2941</v>
      </c>
      <c r="I72" s="322" t="s">
        <v>2942</v>
      </c>
    </row>
    <row r="73" spans="2:9" ht="45">
      <c r="B73" s="316"/>
      <c r="C73" s="317" t="s">
        <v>2773</v>
      </c>
      <c r="D73" s="313" t="s">
        <v>2926</v>
      </c>
      <c r="E73" s="318" t="s">
        <v>2943</v>
      </c>
      <c r="F73" s="319" t="s">
        <v>2943</v>
      </c>
      <c r="G73" s="320" t="s">
        <v>2944</v>
      </c>
      <c r="H73" s="321" t="s">
        <v>2945</v>
      </c>
      <c r="I73" s="322" t="s">
        <v>2946</v>
      </c>
    </row>
    <row r="74" spans="2:9" ht="45">
      <c r="B74" s="316"/>
      <c r="C74" s="317" t="s">
        <v>2773</v>
      </c>
      <c r="D74" s="313" t="s">
        <v>2926</v>
      </c>
      <c r="E74" s="318" t="s">
        <v>2943</v>
      </c>
      <c r="F74" s="319" t="s">
        <v>2943</v>
      </c>
      <c r="G74" s="320" t="s">
        <v>2947</v>
      </c>
      <c r="H74" s="321" t="s">
        <v>2948</v>
      </c>
      <c r="I74" s="322" t="s">
        <v>2949</v>
      </c>
    </row>
    <row r="75" spans="2:9" ht="45">
      <c r="B75" s="316"/>
      <c r="C75" s="317" t="s">
        <v>2773</v>
      </c>
      <c r="D75" s="313" t="s">
        <v>2926</v>
      </c>
      <c r="E75" s="318" t="s">
        <v>2943</v>
      </c>
      <c r="F75" s="319" t="s">
        <v>2943</v>
      </c>
      <c r="G75" s="320" t="s">
        <v>2950</v>
      </c>
      <c r="H75" s="321" t="s">
        <v>2951</v>
      </c>
      <c r="I75" s="322" t="s">
        <v>2952</v>
      </c>
    </row>
    <row r="76" spans="2:9" ht="45">
      <c r="B76" s="316"/>
      <c r="C76" s="317" t="s">
        <v>2773</v>
      </c>
      <c r="D76" s="313" t="s">
        <v>2926</v>
      </c>
      <c r="E76" s="318" t="s">
        <v>2943</v>
      </c>
      <c r="F76" s="319" t="s">
        <v>2943</v>
      </c>
      <c r="G76" s="320" t="s">
        <v>2953</v>
      </c>
      <c r="H76" s="321" t="s">
        <v>2954</v>
      </c>
      <c r="I76" s="322" t="s">
        <v>2955</v>
      </c>
    </row>
    <row r="77" spans="2:9" ht="45">
      <c r="B77" s="316"/>
      <c r="C77" s="317" t="s">
        <v>2773</v>
      </c>
      <c r="D77" s="313" t="s">
        <v>2926</v>
      </c>
      <c r="E77" s="318" t="s">
        <v>2936</v>
      </c>
      <c r="F77" s="319" t="s">
        <v>2936</v>
      </c>
      <c r="G77" s="320" t="s">
        <v>2956</v>
      </c>
      <c r="H77" s="321" t="s">
        <v>2957</v>
      </c>
      <c r="I77" s="322" t="s">
        <v>2958</v>
      </c>
    </row>
    <row r="78" spans="2:9" ht="30">
      <c r="B78" s="316"/>
      <c r="C78" s="317" t="s">
        <v>2696</v>
      </c>
      <c r="D78" s="313" t="s">
        <v>2926</v>
      </c>
      <c r="E78" s="318" t="s">
        <v>2959</v>
      </c>
      <c r="F78" s="319" t="s">
        <v>2959</v>
      </c>
      <c r="G78" s="320" t="s">
        <v>2960</v>
      </c>
      <c r="H78" s="321" t="s">
        <v>2715</v>
      </c>
      <c r="I78" s="322" t="s">
        <v>2961</v>
      </c>
    </row>
    <row r="79" spans="2:9" ht="30">
      <c r="B79" s="316"/>
      <c r="C79" s="317" t="s">
        <v>2691</v>
      </c>
      <c r="D79" s="313" t="s">
        <v>2926</v>
      </c>
      <c r="E79" s="318" t="s">
        <v>2962</v>
      </c>
      <c r="F79" s="319" t="s">
        <v>2962</v>
      </c>
      <c r="G79" s="320" t="s">
        <v>2963</v>
      </c>
      <c r="H79" s="321" t="s">
        <v>2964</v>
      </c>
      <c r="I79" s="322" t="s">
        <v>2965</v>
      </c>
    </row>
    <row r="80" spans="2:9" ht="45">
      <c r="B80" s="316"/>
      <c r="C80" s="317" t="s">
        <v>2691</v>
      </c>
      <c r="D80" s="313" t="s">
        <v>2926</v>
      </c>
      <c r="E80" s="318" t="s">
        <v>2966</v>
      </c>
      <c r="F80" s="319" t="s">
        <v>2966</v>
      </c>
      <c r="G80" s="320" t="s">
        <v>2967</v>
      </c>
      <c r="H80" s="321" t="s">
        <v>2968</v>
      </c>
      <c r="I80" s="322" t="s">
        <v>2969</v>
      </c>
    </row>
    <row r="81" spans="2:9" ht="75">
      <c r="B81" s="316"/>
      <c r="C81" s="317" t="s">
        <v>2773</v>
      </c>
      <c r="D81" s="313" t="s">
        <v>2926</v>
      </c>
      <c r="E81" s="318" t="s">
        <v>2970</v>
      </c>
      <c r="F81" s="319" t="s">
        <v>2970</v>
      </c>
      <c r="G81" s="320" t="s">
        <v>2971</v>
      </c>
      <c r="H81" s="321" t="s">
        <v>2972</v>
      </c>
      <c r="I81" s="322" t="s">
        <v>2973</v>
      </c>
    </row>
    <row r="82" spans="2:9" ht="75">
      <c r="B82" s="316"/>
      <c r="C82" s="317" t="s">
        <v>2691</v>
      </c>
      <c r="D82" s="313" t="s">
        <v>2926</v>
      </c>
      <c r="E82" s="318" t="s">
        <v>2970</v>
      </c>
      <c r="F82" s="319" t="s">
        <v>2970</v>
      </c>
      <c r="G82" s="320" t="s">
        <v>2974</v>
      </c>
      <c r="H82" s="321" t="s">
        <v>2975</v>
      </c>
      <c r="I82" s="322" t="s">
        <v>2976</v>
      </c>
    </row>
    <row r="83" spans="2:9" ht="45">
      <c r="B83" s="316"/>
      <c r="C83" s="317" t="s">
        <v>2773</v>
      </c>
      <c r="D83" s="313" t="s">
        <v>2926</v>
      </c>
      <c r="E83" s="318" t="s">
        <v>2966</v>
      </c>
      <c r="F83" s="319" t="s">
        <v>2966</v>
      </c>
      <c r="G83" s="320" t="s">
        <v>2977</v>
      </c>
      <c r="H83" s="321" t="s">
        <v>2978</v>
      </c>
      <c r="I83" s="322" t="s">
        <v>2979</v>
      </c>
    </row>
    <row r="84" spans="2:9" ht="90">
      <c r="B84" s="316"/>
      <c r="C84" s="317" t="s">
        <v>2773</v>
      </c>
      <c r="D84" s="313" t="s">
        <v>2926</v>
      </c>
      <c r="E84" s="318" t="s">
        <v>2980</v>
      </c>
      <c r="F84" s="319" t="s">
        <v>2980</v>
      </c>
      <c r="G84" s="320" t="s">
        <v>2981</v>
      </c>
      <c r="H84" s="321" t="s">
        <v>2982</v>
      </c>
      <c r="I84" s="322" t="s">
        <v>2983</v>
      </c>
    </row>
    <row r="85" spans="2:9" ht="47.25" customHeight="1">
      <c r="B85" s="316"/>
      <c r="C85" s="317" t="s">
        <v>2696</v>
      </c>
      <c r="D85" s="313">
        <v>16</v>
      </c>
      <c r="E85" s="318" t="s">
        <v>2984</v>
      </c>
      <c r="F85" s="319" t="s">
        <v>2985</v>
      </c>
      <c r="G85" s="320" t="s">
        <v>2986</v>
      </c>
      <c r="H85" s="321" t="s">
        <v>2715</v>
      </c>
      <c r="I85" s="322" t="s">
        <v>2987</v>
      </c>
    </row>
    <row r="86" spans="2:9" ht="45">
      <c r="B86" s="316"/>
      <c r="C86" s="317" t="s">
        <v>2691</v>
      </c>
      <c r="D86" s="313" t="s">
        <v>2988</v>
      </c>
      <c r="E86" s="318" t="s">
        <v>2984</v>
      </c>
      <c r="F86" s="319" t="s">
        <v>2985</v>
      </c>
      <c r="G86" s="320" t="s">
        <v>2989</v>
      </c>
      <c r="H86" s="321" t="s">
        <v>2990</v>
      </c>
      <c r="I86" s="322" t="s">
        <v>2991</v>
      </c>
    </row>
    <row r="87" spans="2:9" ht="45">
      <c r="B87" s="316"/>
      <c r="C87" s="317" t="s">
        <v>2696</v>
      </c>
      <c r="D87" s="313" t="s">
        <v>2988</v>
      </c>
      <c r="E87" s="318" t="s">
        <v>2992</v>
      </c>
      <c r="F87" s="319" t="s">
        <v>2992</v>
      </c>
      <c r="G87" s="320" t="s">
        <v>2993</v>
      </c>
      <c r="H87" s="321" t="s">
        <v>2715</v>
      </c>
      <c r="I87" s="322" t="s">
        <v>2994</v>
      </c>
    </row>
    <row r="88" spans="2:9" ht="45">
      <c r="B88" s="316"/>
      <c r="C88" s="317" t="s">
        <v>2691</v>
      </c>
      <c r="D88" s="313">
        <v>16</v>
      </c>
      <c r="E88" s="318" t="s">
        <v>2995</v>
      </c>
      <c r="F88" s="319" t="s">
        <v>2996</v>
      </c>
      <c r="G88" s="320" t="s">
        <v>2997</v>
      </c>
      <c r="H88" s="321" t="s">
        <v>2998</v>
      </c>
      <c r="I88" s="322" t="s">
        <v>2999</v>
      </c>
    </row>
    <row r="89" spans="2:9" ht="45">
      <c r="B89" s="316"/>
      <c r="C89" s="317" t="s">
        <v>2691</v>
      </c>
      <c r="D89" s="313" t="s">
        <v>2988</v>
      </c>
      <c r="E89" s="318" t="s">
        <v>2995</v>
      </c>
      <c r="F89" s="319" t="s">
        <v>2996</v>
      </c>
      <c r="G89" s="320" t="s">
        <v>3000</v>
      </c>
      <c r="H89" s="321" t="s">
        <v>3001</v>
      </c>
      <c r="I89" s="322" t="s">
        <v>3002</v>
      </c>
    </row>
    <row r="90" spans="2:9" ht="31.5" customHeight="1">
      <c r="B90" s="316"/>
      <c r="C90" s="317" t="s">
        <v>2696</v>
      </c>
      <c r="D90" s="313">
        <v>16</v>
      </c>
      <c r="E90" s="318" t="s">
        <v>3003</v>
      </c>
      <c r="F90" s="319" t="s">
        <v>3004</v>
      </c>
      <c r="G90" s="320" t="s">
        <v>3005</v>
      </c>
      <c r="H90" s="321" t="s">
        <v>2715</v>
      </c>
      <c r="I90" s="322" t="s">
        <v>3006</v>
      </c>
    </row>
    <row r="91" spans="2:9" ht="60">
      <c r="B91" s="316"/>
      <c r="C91" s="317" t="s">
        <v>2691</v>
      </c>
      <c r="D91" s="313" t="s">
        <v>2988</v>
      </c>
      <c r="E91" s="318" t="s">
        <v>3003</v>
      </c>
      <c r="F91" s="319" t="s">
        <v>3004</v>
      </c>
      <c r="G91" s="320" t="s">
        <v>3007</v>
      </c>
      <c r="H91" s="321" t="s">
        <v>3008</v>
      </c>
      <c r="I91" s="322" t="s">
        <v>3009</v>
      </c>
    </row>
    <row r="92" spans="2:9" ht="45">
      <c r="B92" s="316"/>
      <c r="C92" s="317" t="s">
        <v>2773</v>
      </c>
      <c r="D92" s="313" t="s">
        <v>2988</v>
      </c>
      <c r="E92" s="318" t="s">
        <v>2985</v>
      </c>
      <c r="F92" s="319" t="s">
        <v>2985</v>
      </c>
      <c r="G92" s="320" t="s">
        <v>3010</v>
      </c>
      <c r="H92" s="321" t="s">
        <v>3011</v>
      </c>
      <c r="I92" s="322" t="s">
        <v>3012</v>
      </c>
    </row>
    <row r="93" spans="2:9" ht="30">
      <c r="B93" s="316"/>
      <c r="C93" s="317" t="s">
        <v>2773</v>
      </c>
      <c r="D93" s="313" t="s">
        <v>2988</v>
      </c>
      <c r="E93" s="318" t="s">
        <v>3013</v>
      </c>
      <c r="F93" s="319" t="s">
        <v>3013</v>
      </c>
      <c r="G93" s="320" t="s">
        <v>3014</v>
      </c>
      <c r="H93" s="321" t="s">
        <v>3015</v>
      </c>
      <c r="I93" s="322" t="s">
        <v>3016</v>
      </c>
    </row>
    <row r="94" spans="2:9" ht="30">
      <c r="B94" s="316"/>
      <c r="C94" s="317" t="s">
        <v>2773</v>
      </c>
      <c r="D94" s="313" t="s">
        <v>2988</v>
      </c>
      <c r="E94" s="318" t="s">
        <v>3017</v>
      </c>
      <c r="F94" s="319" t="s">
        <v>3018</v>
      </c>
      <c r="G94" s="320" t="s">
        <v>3019</v>
      </c>
      <c r="H94" s="321" t="s">
        <v>3020</v>
      </c>
      <c r="I94" s="322" t="s">
        <v>3021</v>
      </c>
    </row>
    <row r="95" spans="2:9" ht="30">
      <c r="B95" s="316"/>
      <c r="C95" s="317" t="s">
        <v>2696</v>
      </c>
      <c r="D95" s="313">
        <v>17</v>
      </c>
      <c r="E95" s="318" t="s">
        <v>3022</v>
      </c>
      <c r="F95" s="319" t="s">
        <v>3023</v>
      </c>
      <c r="G95" s="320" t="s">
        <v>3024</v>
      </c>
      <c r="H95" s="321" t="s">
        <v>2715</v>
      </c>
      <c r="I95" s="322" t="s">
        <v>3025</v>
      </c>
    </row>
    <row r="96" spans="2:9">
      <c r="B96" s="316"/>
      <c r="C96" s="317" t="s">
        <v>2691</v>
      </c>
      <c r="D96" s="313">
        <v>17</v>
      </c>
      <c r="E96" s="318" t="s">
        <v>3023</v>
      </c>
      <c r="F96" s="319" t="s">
        <v>3023</v>
      </c>
      <c r="G96" s="320" t="s">
        <v>3026</v>
      </c>
      <c r="H96" s="321" t="s">
        <v>3027</v>
      </c>
      <c r="I96" s="322" t="s">
        <v>3028</v>
      </c>
    </row>
    <row r="97" spans="2:9" ht="30">
      <c r="B97" s="316"/>
      <c r="C97" s="317" t="s">
        <v>2691</v>
      </c>
      <c r="D97" s="313">
        <v>17</v>
      </c>
      <c r="E97" s="318" t="s">
        <v>3023</v>
      </c>
      <c r="F97" s="319" t="s">
        <v>3023</v>
      </c>
      <c r="G97" s="320" t="s">
        <v>3029</v>
      </c>
      <c r="H97" s="321" t="s">
        <v>3030</v>
      </c>
      <c r="I97" s="322" t="s">
        <v>3031</v>
      </c>
    </row>
    <row r="98" spans="2:9" ht="45">
      <c r="B98" s="316"/>
      <c r="C98" s="317" t="s">
        <v>2691</v>
      </c>
      <c r="D98" s="313">
        <v>17</v>
      </c>
      <c r="E98" s="318" t="s">
        <v>3032</v>
      </c>
      <c r="F98" s="319" t="s">
        <v>3033</v>
      </c>
      <c r="G98" s="320" t="s">
        <v>3034</v>
      </c>
      <c r="H98" s="321" t="s">
        <v>3035</v>
      </c>
      <c r="I98" s="322" t="s">
        <v>3036</v>
      </c>
    </row>
    <row r="99" spans="2:9" ht="75">
      <c r="B99" s="316"/>
      <c r="C99" s="317" t="s">
        <v>2773</v>
      </c>
      <c r="D99" s="313">
        <v>17</v>
      </c>
      <c r="E99" s="318" t="s">
        <v>3032</v>
      </c>
      <c r="F99" s="319" t="s">
        <v>3033</v>
      </c>
      <c r="G99" s="320" t="s">
        <v>3037</v>
      </c>
      <c r="H99" s="321" t="s">
        <v>3038</v>
      </c>
      <c r="I99" s="322" t="s">
        <v>3039</v>
      </c>
    </row>
    <row r="100" spans="2:9" ht="45">
      <c r="B100" s="316"/>
      <c r="C100" s="317" t="s">
        <v>2773</v>
      </c>
      <c r="D100" s="313">
        <v>17</v>
      </c>
      <c r="E100" s="318" t="s">
        <v>3040</v>
      </c>
      <c r="F100" s="319" t="s">
        <v>3041</v>
      </c>
      <c r="G100" s="324" t="s">
        <v>3042</v>
      </c>
      <c r="H100" s="321" t="s">
        <v>3043</v>
      </c>
      <c r="I100" s="322" t="s">
        <v>3044</v>
      </c>
    </row>
    <row r="101" spans="2:9" ht="45">
      <c r="B101" s="316"/>
      <c r="C101" s="317" t="s">
        <v>2773</v>
      </c>
      <c r="D101" s="313">
        <v>17</v>
      </c>
      <c r="E101" s="318" t="s">
        <v>3045</v>
      </c>
      <c r="F101" s="319" t="s">
        <v>3041</v>
      </c>
      <c r="G101" s="324" t="s">
        <v>3046</v>
      </c>
      <c r="H101" s="321" t="s">
        <v>3047</v>
      </c>
      <c r="I101" s="322" t="s">
        <v>3048</v>
      </c>
    </row>
    <row r="102" spans="2:9" ht="169.5" customHeight="1">
      <c r="B102" s="316"/>
      <c r="C102" s="317" t="s">
        <v>2691</v>
      </c>
      <c r="D102" s="313">
        <v>17</v>
      </c>
      <c r="E102" s="318" t="s">
        <v>3049</v>
      </c>
      <c r="F102" s="319" t="s">
        <v>3050</v>
      </c>
      <c r="G102" s="320" t="s">
        <v>3051</v>
      </c>
      <c r="H102" s="321" t="s">
        <v>3052</v>
      </c>
      <c r="I102" s="322" t="s">
        <v>3053</v>
      </c>
    </row>
    <row r="103" spans="2:9" ht="135">
      <c r="B103" s="316"/>
      <c r="C103" s="317" t="s">
        <v>2691</v>
      </c>
      <c r="D103" s="313">
        <v>17</v>
      </c>
      <c r="E103" s="318" t="s">
        <v>3054</v>
      </c>
      <c r="F103" s="319" t="s">
        <v>3055</v>
      </c>
      <c r="G103" s="320" t="s">
        <v>3056</v>
      </c>
      <c r="H103" s="321" t="s">
        <v>3057</v>
      </c>
      <c r="I103" s="322" t="s">
        <v>3058</v>
      </c>
    </row>
    <row r="104" spans="2:9" ht="45">
      <c r="B104" s="316"/>
      <c r="C104" s="317" t="s">
        <v>2691</v>
      </c>
      <c r="D104" s="313">
        <v>17</v>
      </c>
      <c r="E104" s="318" t="s">
        <v>3059</v>
      </c>
      <c r="F104" s="319" t="s">
        <v>3060</v>
      </c>
      <c r="G104" s="320" t="s">
        <v>3061</v>
      </c>
      <c r="H104" s="325" t="s">
        <v>3062</v>
      </c>
      <c r="I104" s="322" t="s">
        <v>3063</v>
      </c>
    </row>
    <row r="105" spans="2:9" ht="157.5" customHeight="1">
      <c r="B105" s="316"/>
      <c r="C105" s="317" t="s">
        <v>2691</v>
      </c>
      <c r="D105" s="313">
        <v>17</v>
      </c>
      <c r="E105" s="318" t="s">
        <v>3049</v>
      </c>
      <c r="F105" s="319" t="s">
        <v>3050</v>
      </c>
      <c r="G105" s="320" t="s">
        <v>3064</v>
      </c>
      <c r="H105" s="321" t="s">
        <v>3065</v>
      </c>
      <c r="I105" s="322" t="s">
        <v>3066</v>
      </c>
    </row>
    <row r="106" spans="2:9" ht="45">
      <c r="B106" s="316"/>
      <c r="C106" s="317" t="s">
        <v>2773</v>
      </c>
      <c r="D106" s="313">
        <v>17</v>
      </c>
      <c r="E106" s="318" t="s">
        <v>3067</v>
      </c>
      <c r="F106" s="319" t="s">
        <v>3067</v>
      </c>
      <c r="G106" s="320" t="s">
        <v>3068</v>
      </c>
      <c r="H106" s="321" t="s">
        <v>3069</v>
      </c>
      <c r="I106" s="322" t="s">
        <v>3070</v>
      </c>
    </row>
    <row r="107" spans="2:9" ht="30">
      <c r="B107" s="316"/>
      <c r="C107" s="317" t="s">
        <v>2696</v>
      </c>
      <c r="D107" s="313">
        <v>18</v>
      </c>
      <c r="E107" s="318" t="s">
        <v>3071</v>
      </c>
      <c r="F107" s="319" t="s">
        <v>3071</v>
      </c>
      <c r="G107" s="320" t="s">
        <v>3072</v>
      </c>
      <c r="H107" s="321" t="s">
        <v>2715</v>
      </c>
      <c r="I107" s="322" t="s">
        <v>3073</v>
      </c>
    </row>
    <row r="108" spans="2:9">
      <c r="B108" s="316"/>
      <c r="C108" s="317" t="s">
        <v>2696</v>
      </c>
      <c r="D108" s="313">
        <v>18</v>
      </c>
      <c r="E108" s="318" t="s">
        <v>3071</v>
      </c>
      <c r="F108" s="319" t="s">
        <v>3071</v>
      </c>
      <c r="G108" s="320" t="s">
        <v>3074</v>
      </c>
      <c r="H108" s="321" t="s">
        <v>2715</v>
      </c>
      <c r="I108" s="322" t="s">
        <v>3075</v>
      </c>
    </row>
    <row r="109" spans="2:9" ht="30">
      <c r="B109" s="316"/>
      <c r="C109" s="317" t="s">
        <v>2691</v>
      </c>
      <c r="D109" s="313">
        <v>18</v>
      </c>
      <c r="E109" s="318" t="s">
        <v>3071</v>
      </c>
      <c r="F109" s="319" t="s">
        <v>3071</v>
      </c>
      <c r="G109" s="320" t="s">
        <v>3076</v>
      </c>
      <c r="H109" s="321" t="s">
        <v>3077</v>
      </c>
      <c r="I109" s="322" t="s">
        <v>3078</v>
      </c>
    </row>
    <row r="110" spans="2:9" ht="30">
      <c r="B110" s="316"/>
      <c r="C110" s="317" t="s">
        <v>2691</v>
      </c>
      <c r="D110" s="313">
        <v>18</v>
      </c>
      <c r="E110" s="318" t="s">
        <v>3079</v>
      </c>
      <c r="F110" s="319" t="s">
        <v>3079</v>
      </c>
      <c r="G110" s="320" t="s">
        <v>3080</v>
      </c>
      <c r="H110" s="321" t="s">
        <v>3081</v>
      </c>
      <c r="I110" s="322" t="s">
        <v>3082</v>
      </c>
    </row>
    <row r="111" spans="2:9" ht="30">
      <c r="B111" s="316"/>
      <c r="C111" s="317" t="s">
        <v>2691</v>
      </c>
      <c r="D111" s="313">
        <v>18</v>
      </c>
      <c r="E111" s="318" t="s">
        <v>3083</v>
      </c>
      <c r="F111" s="319" t="s">
        <v>3083</v>
      </c>
      <c r="G111" s="320" t="s">
        <v>3084</v>
      </c>
      <c r="H111" s="321" t="s">
        <v>3085</v>
      </c>
      <c r="I111" s="322" t="s">
        <v>3086</v>
      </c>
    </row>
    <row r="112" spans="2:9" ht="30">
      <c r="B112" s="316"/>
      <c r="C112" s="317" t="s">
        <v>2696</v>
      </c>
      <c r="D112" s="313">
        <v>19</v>
      </c>
      <c r="E112" s="318" t="s">
        <v>3087</v>
      </c>
      <c r="F112" s="319" t="s">
        <v>3087</v>
      </c>
      <c r="G112" s="320" t="s">
        <v>3088</v>
      </c>
      <c r="H112" s="321" t="s">
        <v>2715</v>
      </c>
      <c r="I112" s="322" t="s">
        <v>3089</v>
      </c>
    </row>
    <row r="113" spans="2:9">
      <c r="B113" s="316"/>
      <c r="C113" s="317" t="s">
        <v>2696</v>
      </c>
      <c r="D113" s="313">
        <v>19</v>
      </c>
      <c r="E113" s="318" t="s">
        <v>3087</v>
      </c>
      <c r="F113" s="319" t="s">
        <v>3087</v>
      </c>
      <c r="G113" s="320" t="s">
        <v>3090</v>
      </c>
      <c r="H113" s="321" t="s">
        <v>2715</v>
      </c>
      <c r="I113" s="322" t="s">
        <v>3091</v>
      </c>
    </row>
    <row r="114" spans="2:9" ht="30">
      <c r="B114" s="316"/>
      <c r="C114" s="317" t="s">
        <v>2691</v>
      </c>
      <c r="D114" s="313">
        <v>19</v>
      </c>
      <c r="E114" s="318" t="s">
        <v>3092</v>
      </c>
      <c r="F114" s="319" t="s">
        <v>3092</v>
      </c>
      <c r="G114" s="320" t="s">
        <v>3093</v>
      </c>
      <c r="H114" s="321" t="s">
        <v>3094</v>
      </c>
      <c r="I114" s="322" t="s">
        <v>3095</v>
      </c>
    </row>
    <row r="115" spans="2:9">
      <c r="B115" s="316"/>
      <c r="C115" s="317" t="s">
        <v>2691</v>
      </c>
      <c r="D115" s="313">
        <v>19</v>
      </c>
      <c r="E115" s="318" t="s">
        <v>3087</v>
      </c>
      <c r="F115" s="319" t="s">
        <v>3087</v>
      </c>
      <c r="G115" s="320" t="s">
        <v>3096</v>
      </c>
      <c r="H115" s="321" t="s">
        <v>3097</v>
      </c>
      <c r="I115" s="322" t="s">
        <v>3098</v>
      </c>
    </row>
    <row r="116" spans="2:9" ht="94.5">
      <c r="B116" s="316"/>
      <c r="C116" s="317" t="s">
        <v>2773</v>
      </c>
      <c r="D116" s="313">
        <v>19</v>
      </c>
      <c r="E116" s="318" t="s">
        <v>3099</v>
      </c>
      <c r="F116" s="319" t="s">
        <v>3099</v>
      </c>
      <c r="G116" s="324" t="s">
        <v>3100</v>
      </c>
      <c r="H116" s="321" t="s">
        <v>3101</v>
      </c>
      <c r="I116" s="322" t="s">
        <v>3102</v>
      </c>
    </row>
    <row r="117" spans="2:9" ht="45">
      <c r="B117" s="316"/>
      <c r="C117" s="317" t="s">
        <v>2773</v>
      </c>
      <c r="D117" s="313">
        <v>19</v>
      </c>
      <c r="E117" s="318" t="s">
        <v>3103</v>
      </c>
      <c r="F117" s="319" t="s">
        <v>3103</v>
      </c>
      <c r="G117" s="320" t="s">
        <v>3104</v>
      </c>
      <c r="H117" s="321" t="s">
        <v>3105</v>
      </c>
      <c r="I117" s="322" t="s">
        <v>3106</v>
      </c>
    </row>
    <row r="118" spans="2:9" ht="30">
      <c r="B118" s="316"/>
      <c r="C118" s="317" t="s">
        <v>2696</v>
      </c>
      <c r="D118" s="313">
        <v>20</v>
      </c>
      <c r="E118" s="318" t="s">
        <v>3107</v>
      </c>
      <c r="F118" s="319" t="s">
        <v>3107</v>
      </c>
      <c r="G118" s="320" t="s">
        <v>3108</v>
      </c>
      <c r="H118" s="321" t="s">
        <v>2715</v>
      </c>
      <c r="I118" s="322" t="s">
        <v>3109</v>
      </c>
    </row>
    <row r="119" spans="2:9">
      <c r="B119" s="316"/>
      <c r="C119" s="317" t="s">
        <v>2696</v>
      </c>
      <c r="D119" s="313">
        <v>20</v>
      </c>
      <c r="E119" s="318" t="s">
        <v>3107</v>
      </c>
      <c r="F119" s="319" t="s">
        <v>3107</v>
      </c>
      <c r="G119" s="320" t="s">
        <v>3110</v>
      </c>
      <c r="H119" s="321" t="s">
        <v>2715</v>
      </c>
      <c r="I119" s="322" t="s">
        <v>3111</v>
      </c>
    </row>
    <row r="120" spans="2:9" ht="30">
      <c r="B120" s="316"/>
      <c r="C120" s="317" t="s">
        <v>2691</v>
      </c>
      <c r="D120" s="313">
        <v>20</v>
      </c>
      <c r="E120" s="318" t="s">
        <v>3107</v>
      </c>
      <c r="F120" s="319" t="s">
        <v>3107</v>
      </c>
      <c r="G120" s="320" t="s">
        <v>3112</v>
      </c>
      <c r="H120" s="321" t="s">
        <v>3113</v>
      </c>
      <c r="I120" s="322" t="s">
        <v>3114</v>
      </c>
    </row>
    <row r="121" spans="2:9">
      <c r="B121" s="316"/>
      <c r="C121" s="317" t="s">
        <v>2691</v>
      </c>
      <c r="D121" s="313">
        <v>20</v>
      </c>
      <c r="E121" s="318" t="s">
        <v>3107</v>
      </c>
      <c r="F121" s="319" t="s">
        <v>3107</v>
      </c>
      <c r="G121" s="320" t="s">
        <v>3115</v>
      </c>
      <c r="H121" s="321" t="s">
        <v>3116</v>
      </c>
      <c r="I121" s="322" t="s">
        <v>3117</v>
      </c>
    </row>
    <row r="122" spans="2:9" ht="45">
      <c r="B122" s="316"/>
      <c r="C122" s="317" t="s">
        <v>2773</v>
      </c>
      <c r="D122" s="313">
        <v>20</v>
      </c>
      <c r="E122" s="318" t="s">
        <v>3118</v>
      </c>
      <c r="F122" s="319" t="s">
        <v>3118</v>
      </c>
      <c r="G122" s="320" t="s">
        <v>3119</v>
      </c>
      <c r="H122" s="321" t="s">
        <v>3120</v>
      </c>
      <c r="I122" s="322" t="s">
        <v>3121</v>
      </c>
    </row>
    <row r="123" spans="2:9" ht="45">
      <c r="B123" s="316"/>
      <c r="C123" s="317" t="s">
        <v>2773</v>
      </c>
      <c r="D123" s="313">
        <v>20</v>
      </c>
      <c r="E123" s="318" t="s">
        <v>3118</v>
      </c>
      <c r="F123" s="319" t="s">
        <v>3118</v>
      </c>
      <c r="G123" s="320" t="s">
        <v>3122</v>
      </c>
      <c r="H123" s="321" t="s">
        <v>3123</v>
      </c>
      <c r="I123" s="322" t="s">
        <v>3124</v>
      </c>
    </row>
    <row r="124" spans="2:9" ht="30">
      <c r="B124" s="316"/>
      <c r="C124" s="317" t="s">
        <v>2773</v>
      </c>
      <c r="D124" s="313" t="s">
        <v>3125</v>
      </c>
      <c r="E124" s="318" t="s">
        <v>3126</v>
      </c>
      <c r="F124" s="319" t="s">
        <v>3126</v>
      </c>
      <c r="G124" s="320" t="s">
        <v>3127</v>
      </c>
      <c r="H124" s="321" t="s">
        <v>3128</v>
      </c>
      <c r="I124" s="322" t="s">
        <v>3129</v>
      </c>
    </row>
    <row r="125" spans="2:9" ht="30">
      <c r="B125" s="316"/>
      <c r="C125" s="317" t="s">
        <v>2773</v>
      </c>
      <c r="D125" s="313" t="s">
        <v>3125</v>
      </c>
      <c r="E125" s="318" t="s">
        <v>3126</v>
      </c>
      <c r="F125" s="319" t="s">
        <v>3126</v>
      </c>
      <c r="G125" s="320" t="s">
        <v>3130</v>
      </c>
      <c r="H125" s="321" t="s">
        <v>3131</v>
      </c>
      <c r="I125" s="322" t="s">
        <v>3132</v>
      </c>
    </row>
    <row r="126" spans="2:9" ht="30">
      <c r="B126" s="316"/>
      <c r="C126" s="317" t="s">
        <v>2773</v>
      </c>
      <c r="D126" s="313" t="s">
        <v>3125</v>
      </c>
      <c r="E126" s="318" t="s">
        <v>3126</v>
      </c>
      <c r="F126" s="319" t="s">
        <v>3126</v>
      </c>
      <c r="G126" s="320" t="s">
        <v>3133</v>
      </c>
      <c r="H126" s="321" t="s">
        <v>3134</v>
      </c>
      <c r="I126" s="322" t="s">
        <v>3135</v>
      </c>
    </row>
    <row r="127" spans="2:9" ht="30">
      <c r="B127" s="316"/>
      <c r="C127" s="317" t="s">
        <v>2691</v>
      </c>
      <c r="D127" s="313" t="s">
        <v>3125</v>
      </c>
      <c r="E127" s="318" t="s">
        <v>3136</v>
      </c>
      <c r="F127" s="319" t="s">
        <v>3126</v>
      </c>
      <c r="G127" s="320" t="s">
        <v>3137</v>
      </c>
      <c r="H127" s="321" t="s">
        <v>3138</v>
      </c>
      <c r="I127" s="322" t="s">
        <v>3139</v>
      </c>
    </row>
    <row r="128" spans="2:9" ht="30">
      <c r="B128" s="316"/>
      <c r="C128" s="317" t="s">
        <v>2696</v>
      </c>
      <c r="D128" s="313" t="s">
        <v>3140</v>
      </c>
      <c r="E128" s="318" t="s">
        <v>3141</v>
      </c>
      <c r="F128" s="319" t="s">
        <v>3141</v>
      </c>
      <c r="G128" s="320" t="s">
        <v>3142</v>
      </c>
      <c r="H128" s="321" t="s">
        <v>2715</v>
      </c>
      <c r="I128" s="322" t="s">
        <v>3143</v>
      </c>
    </row>
    <row r="129" spans="2:9">
      <c r="B129" s="316"/>
      <c r="C129" s="317" t="s">
        <v>2696</v>
      </c>
      <c r="D129" s="313" t="s">
        <v>3140</v>
      </c>
      <c r="E129" s="318" t="s">
        <v>3141</v>
      </c>
      <c r="F129" s="319" t="s">
        <v>3141</v>
      </c>
      <c r="G129" s="320" t="s">
        <v>3144</v>
      </c>
      <c r="H129" s="321" t="s">
        <v>2715</v>
      </c>
      <c r="I129" s="322" t="s">
        <v>3145</v>
      </c>
    </row>
    <row r="130" spans="2:9" ht="30">
      <c r="B130" s="316"/>
      <c r="C130" s="317" t="s">
        <v>2691</v>
      </c>
      <c r="D130" s="313" t="s">
        <v>3140</v>
      </c>
      <c r="E130" s="318" t="s">
        <v>3141</v>
      </c>
      <c r="F130" s="319" t="s">
        <v>3141</v>
      </c>
      <c r="G130" s="320" t="s">
        <v>3146</v>
      </c>
      <c r="H130" s="321" t="s">
        <v>3147</v>
      </c>
      <c r="I130" s="322" t="s">
        <v>3148</v>
      </c>
    </row>
    <row r="131" spans="2:9">
      <c r="B131" s="316"/>
      <c r="C131" s="317" t="s">
        <v>2691</v>
      </c>
      <c r="D131" s="313" t="s">
        <v>3140</v>
      </c>
      <c r="E131" s="318" t="s">
        <v>3141</v>
      </c>
      <c r="F131" s="319" t="s">
        <v>3141</v>
      </c>
      <c r="G131" s="320" t="s">
        <v>3149</v>
      </c>
      <c r="H131" s="321" t="s">
        <v>3150</v>
      </c>
      <c r="I131" s="322" t="s">
        <v>3151</v>
      </c>
    </row>
    <row r="132" spans="2:9" ht="55.5">
      <c r="B132" s="316"/>
      <c r="C132" s="317" t="s">
        <v>2773</v>
      </c>
      <c r="D132" s="313" t="s">
        <v>3140</v>
      </c>
      <c r="E132" s="318" t="s">
        <v>3152</v>
      </c>
      <c r="F132" s="319" t="s">
        <v>3152</v>
      </c>
      <c r="G132" s="320" t="s">
        <v>3153</v>
      </c>
      <c r="H132" s="321" t="s">
        <v>3154</v>
      </c>
      <c r="I132" s="322" t="s">
        <v>3155</v>
      </c>
    </row>
    <row r="133" spans="2:9" ht="30">
      <c r="B133" s="316"/>
      <c r="C133" s="317" t="s">
        <v>2773</v>
      </c>
      <c r="D133" s="313" t="s">
        <v>3140</v>
      </c>
      <c r="E133" s="318" t="s">
        <v>3156</v>
      </c>
      <c r="F133" s="319" t="s">
        <v>3156</v>
      </c>
      <c r="G133" s="320" t="s">
        <v>3157</v>
      </c>
      <c r="H133" s="321" t="s">
        <v>3158</v>
      </c>
      <c r="I133" s="322" t="s">
        <v>3159</v>
      </c>
    </row>
    <row r="134" spans="2:9" ht="30">
      <c r="B134" s="316"/>
      <c r="C134" s="317" t="s">
        <v>2696</v>
      </c>
      <c r="D134" s="313" t="s">
        <v>3160</v>
      </c>
      <c r="E134" s="318" t="s">
        <v>3161</v>
      </c>
      <c r="F134" s="319" t="s">
        <v>3161</v>
      </c>
      <c r="G134" s="320" t="s">
        <v>3162</v>
      </c>
      <c r="H134" s="321" t="s">
        <v>2715</v>
      </c>
      <c r="I134" s="322" t="s">
        <v>3163</v>
      </c>
    </row>
    <row r="135" spans="2:9">
      <c r="B135" s="316"/>
      <c r="C135" s="317" t="s">
        <v>2691</v>
      </c>
      <c r="D135" s="313" t="s">
        <v>3160</v>
      </c>
      <c r="E135" s="318" t="s">
        <v>3161</v>
      </c>
      <c r="F135" s="319" t="s">
        <v>3161</v>
      </c>
      <c r="G135" s="320" t="s">
        <v>3164</v>
      </c>
      <c r="H135" s="321" t="s">
        <v>3165</v>
      </c>
      <c r="I135" s="322" t="s">
        <v>3166</v>
      </c>
    </row>
    <row r="136" spans="2:9" ht="60">
      <c r="B136" s="316"/>
      <c r="C136" s="317" t="s">
        <v>2691</v>
      </c>
      <c r="D136" s="313" t="s">
        <v>3160</v>
      </c>
      <c r="E136" s="318" t="s">
        <v>3167</v>
      </c>
      <c r="F136" s="319" t="s">
        <v>3168</v>
      </c>
      <c r="G136" s="320" t="s">
        <v>3169</v>
      </c>
      <c r="H136" s="321" t="s">
        <v>3170</v>
      </c>
      <c r="I136" s="322" t="s">
        <v>3171</v>
      </c>
    </row>
    <row r="137" spans="2:9" ht="120" customHeight="1">
      <c r="B137" s="316"/>
      <c r="C137" s="317" t="s">
        <v>2691</v>
      </c>
      <c r="D137" s="313" t="s">
        <v>3160</v>
      </c>
      <c r="E137" s="318" t="s">
        <v>3172</v>
      </c>
      <c r="F137" s="319" t="s">
        <v>3172</v>
      </c>
      <c r="G137" s="320" t="s">
        <v>3173</v>
      </c>
      <c r="H137" s="321" t="s">
        <v>3174</v>
      </c>
      <c r="I137" s="322" t="s">
        <v>3175</v>
      </c>
    </row>
    <row r="138" spans="2:9" ht="30">
      <c r="B138" s="316"/>
      <c r="C138" s="317" t="s">
        <v>2696</v>
      </c>
      <c r="D138" s="313" t="s">
        <v>3176</v>
      </c>
      <c r="E138" s="318" t="s">
        <v>3177</v>
      </c>
      <c r="F138" s="319" t="s">
        <v>3177</v>
      </c>
      <c r="G138" s="320" t="s">
        <v>3178</v>
      </c>
      <c r="H138" s="321" t="s">
        <v>2715</v>
      </c>
      <c r="I138" s="322" t="s">
        <v>3179</v>
      </c>
    </row>
    <row r="139" spans="2:9">
      <c r="B139" s="316"/>
      <c r="C139" s="317" t="s">
        <v>2696</v>
      </c>
      <c r="D139" s="313" t="s">
        <v>3176</v>
      </c>
      <c r="E139" s="318" t="s">
        <v>3177</v>
      </c>
      <c r="F139" s="319" t="s">
        <v>3177</v>
      </c>
      <c r="G139" s="320" t="s">
        <v>3180</v>
      </c>
      <c r="H139" s="321" t="s">
        <v>2715</v>
      </c>
      <c r="I139" s="322" t="s">
        <v>3181</v>
      </c>
    </row>
    <row r="140" spans="2:9" ht="60">
      <c r="B140" s="316"/>
      <c r="C140" s="317" t="s">
        <v>2691</v>
      </c>
      <c r="D140" s="313" t="s">
        <v>3176</v>
      </c>
      <c r="E140" s="318" t="s">
        <v>3182</v>
      </c>
      <c r="F140" s="319" t="s">
        <v>3183</v>
      </c>
      <c r="G140" s="320" t="s">
        <v>3184</v>
      </c>
      <c r="H140" s="321" t="s">
        <v>3185</v>
      </c>
      <c r="I140" s="322" t="s">
        <v>3186</v>
      </c>
    </row>
    <row r="141" spans="2:9" ht="30">
      <c r="B141" s="316"/>
      <c r="C141" s="317" t="s">
        <v>2691</v>
      </c>
      <c r="D141" s="313" t="s">
        <v>3176</v>
      </c>
      <c r="E141" s="318" t="s">
        <v>3177</v>
      </c>
      <c r="F141" s="319" t="s">
        <v>3177</v>
      </c>
      <c r="G141" s="320" t="s">
        <v>3187</v>
      </c>
      <c r="H141" s="321" t="s">
        <v>3188</v>
      </c>
      <c r="I141" s="322" t="s">
        <v>3189</v>
      </c>
    </row>
    <row r="142" spans="2:9" ht="60">
      <c r="B142" s="316"/>
      <c r="C142" s="317" t="s">
        <v>2691</v>
      </c>
      <c r="D142" s="313" t="s">
        <v>3176</v>
      </c>
      <c r="E142" s="318" t="s">
        <v>3183</v>
      </c>
      <c r="F142" s="319" t="s">
        <v>3183</v>
      </c>
      <c r="G142" s="320" t="s">
        <v>3190</v>
      </c>
      <c r="H142" s="321" t="s">
        <v>3191</v>
      </c>
      <c r="I142" s="322" t="s">
        <v>3192</v>
      </c>
    </row>
    <row r="143" spans="2:9" ht="60">
      <c r="B143" s="316"/>
      <c r="C143" s="317" t="s">
        <v>2773</v>
      </c>
      <c r="D143" s="313" t="s">
        <v>3176</v>
      </c>
      <c r="E143" s="318" t="s">
        <v>3193</v>
      </c>
      <c r="F143" s="319" t="s">
        <v>3193</v>
      </c>
      <c r="G143" s="320" t="s">
        <v>3194</v>
      </c>
      <c r="H143" s="321" t="s">
        <v>3195</v>
      </c>
      <c r="I143" s="322" t="s">
        <v>3196</v>
      </c>
    </row>
    <row r="144" spans="2:9" ht="57">
      <c r="B144" s="316"/>
      <c r="C144" s="317" t="s">
        <v>2773</v>
      </c>
      <c r="D144" s="313" t="s">
        <v>3176</v>
      </c>
      <c r="E144" s="318" t="s">
        <v>3197</v>
      </c>
      <c r="F144" s="319" t="s">
        <v>3197</v>
      </c>
      <c r="G144" s="320" t="s">
        <v>3198</v>
      </c>
      <c r="H144" s="321" t="s">
        <v>3199</v>
      </c>
      <c r="I144" s="322" t="s">
        <v>3200</v>
      </c>
    </row>
    <row r="145" spans="2:9" ht="90">
      <c r="B145" s="316"/>
      <c r="C145" s="317" t="s">
        <v>2773</v>
      </c>
      <c r="D145" s="313" t="s">
        <v>3176</v>
      </c>
      <c r="E145" s="318" t="s">
        <v>3201</v>
      </c>
      <c r="F145" s="319" t="s">
        <v>3201</v>
      </c>
      <c r="G145" s="320" t="s">
        <v>3202</v>
      </c>
      <c r="H145" s="321" t="s">
        <v>3203</v>
      </c>
      <c r="I145" s="322" t="s">
        <v>3204</v>
      </c>
    </row>
    <row r="146" spans="2:9" ht="105">
      <c r="B146" s="316"/>
      <c r="C146" s="317" t="s">
        <v>2691</v>
      </c>
      <c r="D146" s="313" t="s">
        <v>3176</v>
      </c>
      <c r="E146" s="318" t="s">
        <v>3205</v>
      </c>
      <c r="F146" s="319" t="s">
        <v>3205</v>
      </c>
      <c r="G146" s="320" t="s">
        <v>3206</v>
      </c>
      <c r="H146" s="321" t="s">
        <v>3207</v>
      </c>
      <c r="I146" s="322" t="s">
        <v>3208</v>
      </c>
    </row>
    <row r="147" spans="2:9" ht="85.5">
      <c r="B147" s="316"/>
      <c r="C147" s="317" t="s">
        <v>2773</v>
      </c>
      <c r="D147" s="313" t="s">
        <v>3176</v>
      </c>
      <c r="E147" s="318" t="s">
        <v>3209</v>
      </c>
      <c r="F147" s="319" t="s">
        <v>3209</v>
      </c>
      <c r="G147" s="320" t="s">
        <v>3210</v>
      </c>
      <c r="H147" s="321" t="s">
        <v>3211</v>
      </c>
      <c r="I147" s="322" t="s">
        <v>3212</v>
      </c>
    </row>
    <row r="148" spans="2:9" ht="30">
      <c r="B148" s="316"/>
      <c r="C148" s="317" t="s">
        <v>2773</v>
      </c>
      <c r="D148" s="313" t="s">
        <v>3176</v>
      </c>
      <c r="E148" s="318" t="s">
        <v>3213</v>
      </c>
      <c r="F148" s="319" t="s">
        <v>3213</v>
      </c>
      <c r="G148" s="320" t="s">
        <v>3214</v>
      </c>
      <c r="H148" s="321" t="s">
        <v>3215</v>
      </c>
      <c r="I148" s="322" t="s">
        <v>3216</v>
      </c>
    </row>
    <row r="149" spans="2:9" ht="30">
      <c r="B149" s="316"/>
      <c r="C149" s="317" t="s">
        <v>2773</v>
      </c>
      <c r="D149" s="313" t="s">
        <v>3176</v>
      </c>
      <c r="E149" s="318" t="s">
        <v>3217</v>
      </c>
      <c r="F149" s="319" t="s">
        <v>3217</v>
      </c>
      <c r="G149" s="320" t="s">
        <v>3218</v>
      </c>
      <c r="H149" s="321" t="s">
        <v>3219</v>
      </c>
      <c r="I149" s="322" t="s">
        <v>3220</v>
      </c>
    </row>
    <row r="150" spans="2:9" ht="30">
      <c r="B150" s="316"/>
      <c r="C150" s="317" t="s">
        <v>2696</v>
      </c>
      <c r="D150" s="313" t="s">
        <v>3221</v>
      </c>
      <c r="E150" s="318" t="s">
        <v>3222</v>
      </c>
      <c r="F150" s="319" t="s">
        <v>3223</v>
      </c>
      <c r="G150" s="320" t="s">
        <v>3224</v>
      </c>
      <c r="H150" s="321" t="s">
        <v>2715</v>
      </c>
      <c r="I150" s="322" t="s">
        <v>3225</v>
      </c>
    </row>
    <row r="151" spans="2:9" ht="30">
      <c r="B151" s="316"/>
      <c r="C151" s="317" t="s">
        <v>2691</v>
      </c>
      <c r="D151" s="313" t="s">
        <v>3221</v>
      </c>
      <c r="E151" s="318" t="s">
        <v>3223</v>
      </c>
      <c r="F151" s="319" t="s">
        <v>3223</v>
      </c>
      <c r="G151" s="320" t="s">
        <v>3226</v>
      </c>
      <c r="H151" s="321" t="s">
        <v>3227</v>
      </c>
      <c r="I151" s="322" t="s">
        <v>3228</v>
      </c>
    </row>
    <row r="152" spans="2:9" ht="75">
      <c r="B152" s="316"/>
      <c r="C152" s="317" t="s">
        <v>2773</v>
      </c>
      <c r="D152" s="313" t="s">
        <v>3221</v>
      </c>
      <c r="E152" s="318" t="s">
        <v>3229</v>
      </c>
      <c r="F152" s="319" t="s">
        <v>3229</v>
      </c>
      <c r="G152" s="320" t="s">
        <v>3230</v>
      </c>
      <c r="H152" s="321" t="s">
        <v>3231</v>
      </c>
      <c r="I152" s="322" t="s">
        <v>3232</v>
      </c>
    </row>
    <row r="153" spans="2:9" ht="90">
      <c r="B153" s="316"/>
      <c r="C153" s="317" t="s">
        <v>2773</v>
      </c>
      <c r="D153" s="313" t="s">
        <v>3221</v>
      </c>
      <c r="E153" s="318" t="s">
        <v>3233</v>
      </c>
      <c r="F153" s="319" t="s">
        <v>3233</v>
      </c>
      <c r="G153" s="320" t="s">
        <v>3234</v>
      </c>
      <c r="H153" s="321" t="s">
        <v>3235</v>
      </c>
      <c r="I153" s="322" t="s">
        <v>3236</v>
      </c>
    </row>
    <row r="154" spans="2:9" ht="135">
      <c r="B154" s="316"/>
      <c r="C154" s="317" t="s">
        <v>2691</v>
      </c>
      <c r="D154" s="313" t="s">
        <v>3221</v>
      </c>
      <c r="E154" s="318" t="s">
        <v>3237</v>
      </c>
      <c r="F154" s="319" t="s">
        <v>3237</v>
      </c>
      <c r="G154" s="324" t="s">
        <v>3238</v>
      </c>
      <c r="H154" s="321" t="s">
        <v>3239</v>
      </c>
      <c r="I154" s="322" t="s">
        <v>3240</v>
      </c>
    </row>
    <row r="155" spans="2:9" ht="105">
      <c r="B155" s="316"/>
      <c r="C155" s="317" t="s">
        <v>2691</v>
      </c>
      <c r="D155" s="313" t="s">
        <v>3221</v>
      </c>
      <c r="E155" s="318" t="s">
        <v>3241</v>
      </c>
      <c r="F155" s="319" t="s">
        <v>3241</v>
      </c>
      <c r="G155" s="324" t="s">
        <v>3242</v>
      </c>
      <c r="H155" s="321" t="s">
        <v>3243</v>
      </c>
      <c r="I155" s="322" t="s">
        <v>3244</v>
      </c>
    </row>
    <row r="156" spans="2:9" ht="60">
      <c r="B156" s="316"/>
      <c r="C156" s="317" t="s">
        <v>2691</v>
      </c>
      <c r="D156" s="313">
        <v>24</v>
      </c>
      <c r="E156" s="318" t="s">
        <v>3245</v>
      </c>
      <c r="F156" s="319" t="s">
        <v>3245</v>
      </c>
      <c r="G156" s="320" t="s">
        <v>3246</v>
      </c>
      <c r="H156" s="321" t="s">
        <v>3247</v>
      </c>
      <c r="I156" s="322" t="s">
        <v>3248</v>
      </c>
    </row>
    <row r="157" spans="2:9" ht="60">
      <c r="B157" s="316"/>
      <c r="C157" s="317" t="s">
        <v>2691</v>
      </c>
      <c r="D157" s="313">
        <v>24</v>
      </c>
      <c r="E157" s="318" t="s">
        <v>3249</v>
      </c>
      <c r="F157" s="319" t="s">
        <v>3250</v>
      </c>
      <c r="G157" s="320" t="s">
        <v>3251</v>
      </c>
      <c r="H157" s="321" t="s">
        <v>3252</v>
      </c>
      <c r="I157" s="322" t="s">
        <v>3253</v>
      </c>
    </row>
    <row r="158" spans="2:9" ht="30">
      <c r="B158" s="316"/>
      <c r="C158" s="317" t="s">
        <v>2696</v>
      </c>
      <c r="D158" s="313" t="s">
        <v>3254</v>
      </c>
      <c r="E158" s="318" t="s">
        <v>3255</v>
      </c>
      <c r="F158" s="319" t="s">
        <v>3255</v>
      </c>
      <c r="G158" s="320" t="s">
        <v>3256</v>
      </c>
      <c r="H158" s="321" t="s">
        <v>2715</v>
      </c>
      <c r="I158" s="322" t="s">
        <v>3257</v>
      </c>
    </row>
    <row r="159" spans="2:9" ht="30">
      <c r="B159" s="316"/>
      <c r="C159" s="317" t="s">
        <v>2691</v>
      </c>
      <c r="D159" s="313" t="s">
        <v>3254</v>
      </c>
      <c r="E159" s="318" t="s">
        <v>3255</v>
      </c>
      <c r="F159" s="319" t="s">
        <v>3255</v>
      </c>
      <c r="G159" s="320" t="s">
        <v>3258</v>
      </c>
      <c r="H159" s="321" t="s">
        <v>3259</v>
      </c>
      <c r="I159" s="322" t="s">
        <v>3260</v>
      </c>
    </row>
    <row r="160" spans="2:9" ht="45">
      <c r="B160" s="316"/>
      <c r="C160" s="317" t="s">
        <v>2691</v>
      </c>
      <c r="D160" s="313" t="s">
        <v>3254</v>
      </c>
      <c r="E160" s="318" t="s">
        <v>3261</v>
      </c>
      <c r="F160" s="319" t="s">
        <v>3261</v>
      </c>
      <c r="G160" s="320" t="s">
        <v>3262</v>
      </c>
      <c r="H160" s="321" t="s">
        <v>3263</v>
      </c>
      <c r="I160" s="322" t="s">
        <v>3264</v>
      </c>
    </row>
    <row r="161" spans="2:9" ht="30">
      <c r="B161" s="316"/>
      <c r="C161" s="317" t="s">
        <v>2773</v>
      </c>
      <c r="D161" s="313" t="s">
        <v>3254</v>
      </c>
      <c r="E161" s="318" t="s">
        <v>3265</v>
      </c>
      <c r="F161" s="319" t="s">
        <v>3265</v>
      </c>
      <c r="G161" s="320" t="s">
        <v>3266</v>
      </c>
      <c r="H161" s="321" t="s">
        <v>3267</v>
      </c>
      <c r="I161" s="322" t="s">
        <v>3268</v>
      </c>
    </row>
    <row r="162" spans="2:9" ht="30">
      <c r="B162" s="316"/>
      <c r="C162" s="317" t="s">
        <v>2773</v>
      </c>
      <c r="D162" s="313" t="s">
        <v>3254</v>
      </c>
      <c r="E162" s="318" t="s">
        <v>3265</v>
      </c>
      <c r="F162" s="319" t="s">
        <v>3265</v>
      </c>
      <c r="G162" s="320" t="s">
        <v>3269</v>
      </c>
      <c r="H162" s="321" t="s">
        <v>3270</v>
      </c>
      <c r="I162" s="322" t="s">
        <v>3271</v>
      </c>
    </row>
    <row r="163" spans="2:9" ht="30">
      <c r="B163" s="316"/>
      <c r="C163" s="317" t="s">
        <v>2696</v>
      </c>
      <c r="D163" s="313">
        <v>26</v>
      </c>
      <c r="E163" s="318" t="s">
        <v>3272</v>
      </c>
      <c r="F163" s="319" t="s">
        <v>3272</v>
      </c>
      <c r="G163" s="320" t="s">
        <v>3273</v>
      </c>
      <c r="H163" s="321" t="s">
        <v>2715</v>
      </c>
      <c r="I163" s="322" t="s">
        <v>3274</v>
      </c>
    </row>
    <row r="164" spans="2:9" ht="30">
      <c r="B164" s="316"/>
      <c r="C164" s="317" t="s">
        <v>2691</v>
      </c>
      <c r="D164" s="313">
        <v>26</v>
      </c>
      <c r="E164" s="318" t="s">
        <v>3272</v>
      </c>
      <c r="F164" s="319" t="s">
        <v>3272</v>
      </c>
      <c r="G164" s="320" t="s">
        <v>3275</v>
      </c>
      <c r="H164" s="321" t="s">
        <v>3276</v>
      </c>
      <c r="I164" s="322" t="s">
        <v>3277</v>
      </c>
    </row>
    <row r="165" spans="2:9" ht="45">
      <c r="B165" s="316"/>
      <c r="C165" s="317" t="s">
        <v>2691</v>
      </c>
      <c r="D165" s="313">
        <v>26</v>
      </c>
      <c r="E165" s="318" t="s">
        <v>3278</v>
      </c>
      <c r="F165" s="319" t="s">
        <v>3278</v>
      </c>
      <c r="G165" s="320" t="s">
        <v>3279</v>
      </c>
      <c r="H165" s="321" t="s">
        <v>3280</v>
      </c>
      <c r="I165" s="322" t="s">
        <v>3281</v>
      </c>
    </row>
    <row r="166" spans="2:9" ht="45">
      <c r="B166" s="316"/>
      <c r="C166" s="317" t="s">
        <v>2691</v>
      </c>
      <c r="D166" s="313">
        <v>26</v>
      </c>
      <c r="E166" s="318" t="s">
        <v>3278</v>
      </c>
      <c r="F166" s="319" t="s">
        <v>3278</v>
      </c>
      <c r="G166" s="320" t="s">
        <v>3282</v>
      </c>
      <c r="H166" s="321" t="s">
        <v>3283</v>
      </c>
      <c r="I166" s="322" t="s">
        <v>3284</v>
      </c>
    </row>
    <row r="167" spans="2:9" ht="30">
      <c r="B167" s="316"/>
      <c r="C167" s="317" t="s">
        <v>2696</v>
      </c>
      <c r="D167" s="313">
        <v>30</v>
      </c>
      <c r="E167" s="318" t="s">
        <v>3285</v>
      </c>
      <c r="F167" s="319" t="s">
        <v>3285</v>
      </c>
      <c r="G167" s="320" t="s">
        <v>3286</v>
      </c>
      <c r="H167" s="321" t="s">
        <v>2715</v>
      </c>
      <c r="I167" s="322" t="s">
        <v>3287</v>
      </c>
    </row>
    <row r="168" spans="2:9" ht="60">
      <c r="B168" s="316"/>
      <c r="C168" s="317" t="s">
        <v>2691</v>
      </c>
      <c r="D168" s="313">
        <v>30</v>
      </c>
      <c r="E168" s="318" t="s">
        <v>3288</v>
      </c>
      <c r="F168" s="319" t="s">
        <v>3288</v>
      </c>
      <c r="G168" s="320" t="s">
        <v>3289</v>
      </c>
      <c r="H168" s="321" t="s">
        <v>3290</v>
      </c>
      <c r="I168" s="322" t="s">
        <v>3287</v>
      </c>
    </row>
    <row r="169" spans="2:9" ht="60">
      <c r="B169" s="316"/>
      <c r="C169" s="317" t="s">
        <v>2691</v>
      </c>
      <c r="D169" s="313">
        <v>30</v>
      </c>
      <c r="E169" s="318" t="s">
        <v>3288</v>
      </c>
      <c r="F169" s="319" t="s">
        <v>3288</v>
      </c>
      <c r="G169" s="320" t="s">
        <v>3291</v>
      </c>
      <c r="H169" s="321" t="s">
        <v>3292</v>
      </c>
      <c r="I169" s="322" t="s">
        <v>3287</v>
      </c>
    </row>
    <row r="170" spans="2:9" ht="30">
      <c r="B170" s="316"/>
      <c r="C170" s="317" t="s">
        <v>2696</v>
      </c>
      <c r="D170" s="313">
        <v>31</v>
      </c>
      <c r="E170" s="318" t="s">
        <v>3293</v>
      </c>
      <c r="F170" s="319" t="s">
        <v>3293</v>
      </c>
      <c r="G170" s="320" t="s">
        <v>3294</v>
      </c>
      <c r="H170" s="321" t="s">
        <v>2715</v>
      </c>
      <c r="I170" s="322" t="s">
        <v>3295</v>
      </c>
    </row>
    <row r="171" spans="2:9" ht="60">
      <c r="B171" s="316"/>
      <c r="C171" s="317" t="s">
        <v>2691</v>
      </c>
      <c r="D171" s="313">
        <v>31</v>
      </c>
      <c r="E171" s="318" t="s">
        <v>3296</v>
      </c>
      <c r="F171" s="319" t="s">
        <v>3296</v>
      </c>
      <c r="G171" s="320" t="s">
        <v>3297</v>
      </c>
      <c r="H171" s="321" t="s">
        <v>3290</v>
      </c>
      <c r="I171" s="322" t="s">
        <v>3295</v>
      </c>
    </row>
    <row r="172" spans="2:9" ht="60">
      <c r="B172" s="316"/>
      <c r="C172" s="317" t="s">
        <v>2691</v>
      </c>
      <c r="D172" s="313">
        <v>31</v>
      </c>
      <c r="E172" s="318" t="s">
        <v>3296</v>
      </c>
      <c r="F172" s="319" t="s">
        <v>3296</v>
      </c>
      <c r="G172" s="320" t="s">
        <v>3298</v>
      </c>
      <c r="H172" s="321" t="s">
        <v>3299</v>
      </c>
      <c r="I172" s="322" t="s">
        <v>3295</v>
      </c>
    </row>
    <row r="173" spans="2:9" ht="30">
      <c r="B173" s="316"/>
      <c r="C173" s="317" t="s">
        <v>2696</v>
      </c>
      <c r="D173" s="313">
        <v>32</v>
      </c>
      <c r="E173" s="318" t="s">
        <v>3300</v>
      </c>
      <c r="F173" s="319" t="s">
        <v>3300</v>
      </c>
      <c r="G173" s="320" t="s">
        <v>3301</v>
      </c>
      <c r="H173" s="321" t="s">
        <v>2715</v>
      </c>
      <c r="I173" s="322" t="s">
        <v>3302</v>
      </c>
    </row>
    <row r="174" spans="2:9" ht="60">
      <c r="B174" s="316"/>
      <c r="C174" s="317" t="s">
        <v>2691</v>
      </c>
      <c r="D174" s="313">
        <v>32</v>
      </c>
      <c r="E174" s="318" t="s">
        <v>3303</v>
      </c>
      <c r="F174" s="319" t="s">
        <v>3303</v>
      </c>
      <c r="G174" s="320" t="s">
        <v>3304</v>
      </c>
      <c r="H174" s="321" t="s">
        <v>3290</v>
      </c>
      <c r="I174" s="322" t="s">
        <v>3302</v>
      </c>
    </row>
    <row r="175" spans="2:9" ht="60">
      <c r="B175" s="316"/>
      <c r="C175" s="317" t="s">
        <v>2691</v>
      </c>
      <c r="D175" s="313">
        <v>32</v>
      </c>
      <c r="E175" s="318" t="s">
        <v>3303</v>
      </c>
      <c r="F175" s="319" t="s">
        <v>3303</v>
      </c>
      <c r="G175" s="320" t="s">
        <v>3305</v>
      </c>
      <c r="H175" s="321" t="s">
        <v>3306</v>
      </c>
      <c r="I175" s="322" t="s">
        <v>3302</v>
      </c>
    </row>
    <row r="176" spans="2:9" ht="30">
      <c r="B176" s="316"/>
      <c r="C176" s="317" t="s">
        <v>2696</v>
      </c>
      <c r="D176" s="313">
        <v>33</v>
      </c>
      <c r="E176" s="318" t="s">
        <v>3307</v>
      </c>
      <c r="F176" s="319" t="s">
        <v>3307</v>
      </c>
      <c r="G176" s="320" t="s">
        <v>3308</v>
      </c>
      <c r="H176" s="321" t="s">
        <v>2715</v>
      </c>
      <c r="I176" s="322" t="s">
        <v>3309</v>
      </c>
    </row>
    <row r="177" spans="2:9" ht="60">
      <c r="B177" s="316"/>
      <c r="C177" s="317" t="s">
        <v>2691</v>
      </c>
      <c r="D177" s="313">
        <v>33</v>
      </c>
      <c r="E177" s="318" t="s">
        <v>3310</v>
      </c>
      <c r="F177" s="319" t="s">
        <v>3310</v>
      </c>
      <c r="G177" s="320" t="s">
        <v>3311</v>
      </c>
      <c r="H177" s="321" t="s">
        <v>3312</v>
      </c>
      <c r="I177" s="322" t="s">
        <v>3313</v>
      </c>
    </row>
    <row r="178" spans="2:9" ht="75">
      <c r="B178" s="316"/>
      <c r="C178" s="317" t="s">
        <v>2691</v>
      </c>
      <c r="D178" s="313">
        <v>33</v>
      </c>
      <c r="E178" s="318" t="s">
        <v>3314</v>
      </c>
      <c r="F178" s="319" t="s">
        <v>3314</v>
      </c>
      <c r="G178" s="320" t="s">
        <v>3315</v>
      </c>
      <c r="H178" s="321" t="s">
        <v>3316</v>
      </c>
      <c r="I178" s="322" t="s">
        <v>3317</v>
      </c>
    </row>
    <row r="179" spans="2:9" ht="90">
      <c r="B179" s="316"/>
      <c r="C179" s="317" t="s">
        <v>2773</v>
      </c>
      <c r="D179" s="313">
        <v>33</v>
      </c>
      <c r="E179" s="318" t="s">
        <v>3318</v>
      </c>
      <c r="F179" s="319" t="s">
        <v>3319</v>
      </c>
      <c r="G179" s="320" t="s">
        <v>3320</v>
      </c>
      <c r="H179" s="321" t="s">
        <v>3321</v>
      </c>
      <c r="I179" s="322" t="s">
        <v>3322</v>
      </c>
    </row>
    <row r="180" spans="2:9" ht="60">
      <c r="B180" s="316"/>
      <c r="C180" s="317" t="s">
        <v>2691</v>
      </c>
      <c r="D180" s="313">
        <v>33</v>
      </c>
      <c r="E180" s="318" t="s">
        <v>3323</v>
      </c>
      <c r="F180" s="319" t="s">
        <v>3323</v>
      </c>
      <c r="G180" s="320" t="s">
        <v>3324</v>
      </c>
      <c r="H180" s="321" t="s">
        <v>3325</v>
      </c>
      <c r="I180" s="322" t="s">
        <v>3326</v>
      </c>
    </row>
    <row r="181" spans="2:9" ht="60">
      <c r="B181" s="316"/>
      <c r="C181" s="317" t="s">
        <v>2773</v>
      </c>
      <c r="D181" s="313">
        <v>33</v>
      </c>
      <c r="E181" s="318" t="s">
        <v>3327</v>
      </c>
      <c r="F181" s="319" t="s">
        <v>3327</v>
      </c>
      <c r="G181" s="320" t="s">
        <v>3328</v>
      </c>
      <c r="H181" s="321" t="s">
        <v>3329</v>
      </c>
      <c r="I181" s="322" t="s">
        <v>3330</v>
      </c>
    </row>
    <row r="182" spans="2:9">
      <c r="B182" s="316"/>
      <c r="C182" s="317" t="s">
        <v>2773</v>
      </c>
      <c r="D182" s="313">
        <v>40</v>
      </c>
      <c r="E182" s="318" t="s">
        <v>3331</v>
      </c>
      <c r="F182" s="319" t="s">
        <v>3332</v>
      </c>
      <c r="G182" s="320" t="s">
        <v>3333</v>
      </c>
      <c r="H182" s="321" t="s">
        <v>3334</v>
      </c>
      <c r="I182" s="322" t="s">
        <v>3335</v>
      </c>
    </row>
    <row r="183" spans="2:9">
      <c r="B183" s="316"/>
      <c r="C183" s="317" t="s">
        <v>2773</v>
      </c>
      <c r="D183" s="313">
        <v>41</v>
      </c>
      <c r="E183" s="318" t="s">
        <v>3336</v>
      </c>
      <c r="F183" s="319" t="s">
        <v>3337</v>
      </c>
      <c r="G183" s="320" t="s">
        <v>3338</v>
      </c>
      <c r="H183" s="321" t="s">
        <v>3339</v>
      </c>
      <c r="I183" s="322" t="s">
        <v>3340</v>
      </c>
    </row>
    <row r="184" spans="2:9">
      <c r="B184" s="316"/>
      <c r="C184" s="317" t="s">
        <v>2691</v>
      </c>
      <c r="D184" s="313" t="s">
        <v>3341</v>
      </c>
      <c r="E184" s="318" t="s">
        <v>3336</v>
      </c>
      <c r="F184" s="319" t="s">
        <v>3337</v>
      </c>
      <c r="G184" s="320" t="s">
        <v>3342</v>
      </c>
      <c r="H184" s="321" t="s">
        <v>3343</v>
      </c>
      <c r="I184" s="322" t="s">
        <v>3344</v>
      </c>
    </row>
    <row r="185" spans="2:9" ht="30">
      <c r="B185" s="326" t="s">
        <v>3345</v>
      </c>
      <c r="C185" s="317" t="s">
        <v>3346</v>
      </c>
      <c r="D185" s="327"/>
      <c r="E185" s="328"/>
      <c r="F185" s="319" t="s">
        <v>3337</v>
      </c>
      <c r="G185" s="328"/>
      <c r="H185" s="328"/>
      <c r="I185" s="322" t="s">
        <v>3347</v>
      </c>
    </row>
    <row r="186" spans="2:9">
      <c r="B186" s="316"/>
      <c r="C186" s="317" t="s">
        <v>2691</v>
      </c>
      <c r="D186" s="313" t="s">
        <v>3348</v>
      </c>
      <c r="E186" s="318" t="s">
        <v>3349</v>
      </c>
      <c r="F186" s="319" t="s">
        <v>3349</v>
      </c>
      <c r="G186" s="320" t="s">
        <v>3350</v>
      </c>
      <c r="H186" s="321" t="s">
        <v>3351</v>
      </c>
      <c r="I186" s="322" t="s">
        <v>3352</v>
      </c>
    </row>
    <row r="187" spans="2:9">
      <c r="B187" s="316"/>
      <c r="C187" s="317" t="s">
        <v>2691</v>
      </c>
      <c r="D187" s="313" t="s">
        <v>3348</v>
      </c>
      <c r="E187" s="318" t="s">
        <v>3349</v>
      </c>
      <c r="F187" s="319" t="s">
        <v>3349</v>
      </c>
      <c r="G187" s="320" t="s">
        <v>3353</v>
      </c>
      <c r="H187" s="321" t="s">
        <v>3354</v>
      </c>
      <c r="I187" s="322" t="s">
        <v>3355</v>
      </c>
    </row>
    <row r="188" spans="2:9">
      <c r="B188" s="316"/>
      <c r="C188" s="317" t="s">
        <v>2691</v>
      </c>
      <c r="D188" s="313" t="s">
        <v>3348</v>
      </c>
      <c r="E188" s="318" t="s">
        <v>3349</v>
      </c>
      <c r="F188" s="319" t="s">
        <v>3349</v>
      </c>
      <c r="G188" s="320" t="s">
        <v>3356</v>
      </c>
      <c r="H188" s="321" t="s">
        <v>3357</v>
      </c>
      <c r="I188" s="322" t="s">
        <v>3358</v>
      </c>
    </row>
    <row r="189" spans="2:9" ht="45">
      <c r="B189" s="316"/>
      <c r="C189" s="317" t="s">
        <v>2773</v>
      </c>
      <c r="D189" s="313" t="s">
        <v>3348</v>
      </c>
      <c r="E189" s="318" t="s">
        <v>3359</v>
      </c>
      <c r="F189" s="319" t="s">
        <v>3359</v>
      </c>
      <c r="G189" s="320" t="s">
        <v>3360</v>
      </c>
      <c r="H189" s="321" t="s">
        <v>3361</v>
      </c>
      <c r="I189" s="322" t="s">
        <v>3362</v>
      </c>
    </row>
    <row r="190" spans="2:9" ht="45">
      <c r="B190" s="316"/>
      <c r="C190" s="317" t="s">
        <v>2773</v>
      </c>
      <c r="D190" s="313" t="s">
        <v>3348</v>
      </c>
      <c r="E190" s="318" t="s">
        <v>3363</v>
      </c>
      <c r="F190" s="319" t="s">
        <v>3363</v>
      </c>
      <c r="G190" s="320" t="s">
        <v>3364</v>
      </c>
      <c r="H190" s="321" t="s">
        <v>3365</v>
      </c>
      <c r="I190" s="322" t="s">
        <v>3366</v>
      </c>
    </row>
    <row r="191" spans="2:9" ht="45">
      <c r="B191" s="316"/>
      <c r="C191" s="317" t="s">
        <v>2691</v>
      </c>
      <c r="D191" s="313" t="s">
        <v>3348</v>
      </c>
      <c r="E191" s="318" t="s">
        <v>3349</v>
      </c>
      <c r="F191" s="319" t="s">
        <v>3349</v>
      </c>
      <c r="G191" s="320" t="s">
        <v>3367</v>
      </c>
      <c r="H191" s="321" t="s">
        <v>3368</v>
      </c>
      <c r="I191" s="322" t="s">
        <v>3369</v>
      </c>
    </row>
    <row r="192" spans="2:9" ht="45">
      <c r="B192" s="316"/>
      <c r="C192" s="317" t="s">
        <v>2773</v>
      </c>
      <c r="D192" s="313" t="s">
        <v>3348</v>
      </c>
      <c r="E192" s="318" t="s">
        <v>3370</v>
      </c>
      <c r="F192" s="319" t="s">
        <v>3371</v>
      </c>
      <c r="G192" s="320" t="s">
        <v>3372</v>
      </c>
      <c r="H192" s="321" t="s">
        <v>3373</v>
      </c>
      <c r="I192" s="322" t="s">
        <v>3374</v>
      </c>
    </row>
    <row r="193" spans="2:9" ht="30">
      <c r="B193" s="326" t="s">
        <v>3375</v>
      </c>
      <c r="C193" s="317" t="s">
        <v>3346</v>
      </c>
      <c r="D193" s="327"/>
      <c r="E193" s="328"/>
      <c r="F193" s="319" t="s">
        <v>3349</v>
      </c>
      <c r="G193" s="328"/>
      <c r="H193" s="328"/>
      <c r="I193" s="322" t="s">
        <v>3347</v>
      </c>
    </row>
    <row r="194" spans="2:9">
      <c r="B194" s="316"/>
      <c r="C194" s="317" t="s">
        <v>2691</v>
      </c>
      <c r="D194" s="313" t="s">
        <v>3376</v>
      </c>
      <c r="E194" s="318" t="s">
        <v>3377</v>
      </c>
      <c r="F194" s="319" t="s">
        <v>3377</v>
      </c>
      <c r="G194" s="320" t="s">
        <v>3378</v>
      </c>
      <c r="H194" s="321" t="s">
        <v>3379</v>
      </c>
      <c r="I194" s="322" t="s">
        <v>3380</v>
      </c>
    </row>
    <row r="195" spans="2:9">
      <c r="B195" s="316"/>
      <c r="C195" s="317" t="s">
        <v>2691</v>
      </c>
      <c r="D195" s="313" t="s">
        <v>3376</v>
      </c>
      <c r="E195" s="318" t="s">
        <v>3377</v>
      </c>
      <c r="F195" s="319" t="s">
        <v>3377</v>
      </c>
      <c r="G195" s="320" t="s">
        <v>3381</v>
      </c>
      <c r="H195" s="321" t="s">
        <v>3382</v>
      </c>
      <c r="I195" s="322" t="s">
        <v>3383</v>
      </c>
    </row>
    <row r="196" spans="2:9">
      <c r="B196" s="316"/>
      <c r="C196" s="317" t="s">
        <v>2691</v>
      </c>
      <c r="D196" s="313" t="s">
        <v>3376</v>
      </c>
      <c r="E196" s="318" t="s">
        <v>3377</v>
      </c>
      <c r="F196" s="319" t="s">
        <v>3377</v>
      </c>
      <c r="G196" s="320" t="s">
        <v>3384</v>
      </c>
      <c r="H196" s="321" t="s">
        <v>3385</v>
      </c>
      <c r="I196" s="322" t="s">
        <v>3386</v>
      </c>
    </row>
    <row r="197" spans="2:9" ht="30">
      <c r="B197" s="316"/>
      <c r="C197" s="317" t="s">
        <v>2691</v>
      </c>
      <c r="D197" s="313" t="s">
        <v>3376</v>
      </c>
      <c r="E197" s="318" t="s">
        <v>3377</v>
      </c>
      <c r="F197" s="319" t="s">
        <v>3377</v>
      </c>
      <c r="G197" s="320" t="s">
        <v>3387</v>
      </c>
      <c r="H197" s="321" t="s">
        <v>3388</v>
      </c>
      <c r="I197" s="322" t="s">
        <v>3389</v>
      </c>
    </row>
    <row r="198" spans="2:9" ht="30">
      <c r="B198" s="316"/>
      <c r="C198" s="317" t="s">
        <v>2691</v>
      </c>
      <c r="D198" s="313" t="s">
        <v>3376</v>
      </c>
      <c r="E198" s="318" t="s">
        <v>3390</v>
      </c>
      <c r="F198" s="319" t="s">
        <v>3390</v>
      </c>
      <c r="G198" s="320" t="s">
        <v>3391</v>
      </c>
      <c r="H198" s="321" t="s">
        <v>3392</v>
      </c>
      <c r="I198" s="322" t="s">
        <v>3393</v>
      </c>
    </row>
    <row r="199" spans="2:9" ht="135">
      <c r="B199" s="316"/>
      <c r="C199" s="317" t="s">
        <v>2691</v>
      </c>
      <c r="D199" s="313" t="s">
        <v>3394</v>
      </c>
      <c r="E199" s="318" t="s">
        <v>3237</v>
      </c>
      <c r="F199" s="319" t="s">
        <v>3237</v>
      </c>
      <c r="G199" s="324" t="s">
        <v>3395</v>
      </c>
      <c r="H199" s="321" t="s">
        <v>3239</v>
      </c>
      <c r="I199" s="322" t="s">
        <v>3396</v>
      </c>
    </row>
    <row r="200" spans="2:9" ht="108">
      <c r="B200" s="316"/>
      <c r="C200" s="317" t="s">
        <v>2691</v>
      </c>
      <c r="D200" s="313" t="s">
        <v>3394</v>
      </c>
      <c r="E200" s="318" t="s">
        <v>3241</v>
      </c>
      <c r="F200" s="319" t="s">
        <v>3241</v>
      </c>
      <c r="G200" s="324" t="s">
        <v>3397</v>
      </c>
      <c r="H200" s="321" t="s">
        <v>3243</v>
      </c>
      <c r="I200" s="322" t="s">
        <v>3398</v>
      </c>
    </row>
  </sheetData>
  <sheetProtection algorithmName="SHA-512" hashValue="bnNB8/blMGfg+lQH5CEP+IgYJsFCSky8yaf2IiQ8BHSFsNT+omSb1N2DrJQWGvvDSzGZ7hnUKWieOlBfxu4MaQ==" saltValue="JCoJgNCyJdRiU2LxKNdDKg==" spinCount="100000" sheet="1" objects="1" scenarios="1"/>
  <autoFilter ref="A2:S2" xr:uid="{936F1E57-A8C2-4766-8AD3-6EC6F8B20FE8}"/>
  <phoneticPr fontId="2"/>
  <conditionalFormatting sqref="G3:H200">
    <cfRule type="expression" dxfId="2" priority="2">
      <formula>#REF!="削除"</formula>
    </cfRule>
    <cfRule type="expression" dxfId="1" priority="3">
      <formula>IF(OR($C3="SkipItem",$C3="Break"),TRUE,FALSE)</formula>
    </cfRule>
  </conditionalFormatting>
  <conditionalFormatting sqref="H3:H200">
    <cfRule type="expression" dxfId="0" priority="1">
      <formula>IF(H3="",TRUE,FALSE)</formula>
    </cfRule>
  </conditionalFormatting>
  <printOptions horizontalCentered="1"/>
  <pageMargins left="0.11811023622047245" right="0.11811023622047245" top="0.35433070866141736" bottom="0.15748031496062992" header="0.31496062992125984" footer="0.31496062992125984"/>
  <pageSetup paperSize="9" scale="39" orientation="portrait" r:id="rId1"/>
  <colBreaks count="1" manualBreakCount="1">
    <brk id="14" max="22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B2" sqref="B2"/>
    </sheetView>
  </sheetViews>
  <sheetFormatPr defaultRowHeight="13"/>
  <sheetData>
    <row r="1" spans="1:3">
      <c r="A1" s="6" t="s">
        <v>2333</v>
      </c>
      <c r="B1" s="6" t="s">
        <v>2294</v>
      </c>
      <c r="C1" s="6" t="s">
        <v>2406</v>
      </c>
    </row>
    <row r="2" spans="1:3">
      <c r="A2" t="s">
        <v>2332</v>
      </c>
      <c r="B2" t="s">
        <v>2334</v>
      </c>
      <c r="C2" t="s">
        <v>2332</v>
      </c>
    </row>
    <row r="3" spans="1:3">
      <c r="A3" t="s">
        <v>2265</v>
      </c>
      <c r="B3" t="s">
        <v>2335</v>
      </c>
      <c r="C3" t="s">
        <v>2265</v>
      </c>
    </row>
    <row r="4" spans="1:3">
      <c r="A4">
        <v>10</v>
      </c>
      <c r="B4" t="s">
        <v>2336</v>
      </c>
      <c r="C4" t="s">
        <v>2303</v>
      </c>
    </row>
    <row r="5" spans="1:3">
      <c r="A5">
        <v>11</v>
      </c>
      <c r="B5" t="s">
        <v>2337</v>
      </c>
      <c r="C5" t="s">
        <v>2304</v>
      </c>
    </row>
    <row r="6" spans="1:3">
      <c r="A6">
        <v>12</v>
      </c>
      <c r="B6" t="s">
        <v>2338</v>
      </c>
      <c r="C6" t="s">
        <v>2305</v>
      </c>
    </row>
    <row r="7" spans="1:3">
      <c r="A7">
        <v>13</v>
      </c>
      <c r="B7" t="s">
        <v>2339</v>
      </c>
      <c r="C7" t="s">
        <v>2306</v>
      </c>
    </row>
    <row r="8" spans="1:3">
      <c r="A8">
        <v>14</v>
      </c>
      <c r="B8" t="s">
        <v>2340</v>
      </c>
    </row>
    <row r="9" spans="1:3">
      <c r="A9">
        <v>15</v>
      </c>
      <c r="B9" t="s">
        <v>2341</v>
      </c>
    </row>
    <row r="10" spans="1:3">
      <c r="A10">
        <v>16</v>
      </c>
      <c r="B10" t="s">
        <v>2342</v>
      </c>
    </row>
    <row r="11" spans="1:3">
      <c r="A11">
        <v>17</v>
      </c>
      <c r="B11" t="s">
        <v>2343</v>
      </c>
    </row>
    <row r="12" spans="1:3">
      <c r="A12">
        <v>18</v>
      </c>
      <c r="B12" t="s">
        <v>2344</v>
      </c>
    </row>
    <row r="13" spans="1:3">
      <c r="A13">
        <v>19</v>
      </c>
      <c r="B13" t="s">
        <v>2345</v>
      </c>
    </row>
    <row r="14" spans="1:3">
      <c r="A14">
        <v>20</v>
      </c>
      <c r="B14" t="s">
        <v>2346</v>
      </c>
    </row>
    <row r="15" spans="1:3">
      <c r="A15">
        <v>21</v>
      </c>
      <c r="B15" t="s">
        <v>2347</v>
      </c>
    </row>
    <row r="16" spans="1:3">
      <c r="A16">
        <v>22</v>
      </c>
      <c r="B16" t="s">
        <v>2348</v>
      </c>
    </row>
    <row r="17" spans="1:2">
      <c r="A17">
        <v>23</v>
      </c>
      <c r="B17" t="s">
        <v>2349</v>
      </c>
    </row>
    <row r="18" spans="1:2">
      <c r="A18">
        <v>24</v>
      </c>
      <c r="B18" t="s">
        <v>2350</v>
      </c>
    </row>
    <row r="19" spans="1:2">
      <c r="A19">
        <v>30</v>
      </c>
      <c r="B19" t="s">
        <v>2351</v>
      </c>
    </row>
    <row r="20" spans="1:2">
      <c r="A20">
        <v>31</v>
      </c>
      <c r="B20" t="s">
        <v>2352</v>
      </c>
    </row>
    <row r="21" spans="1:2">
      <c r="A21">
        <v>32</v>
      </c>
      <c r="B21" t="s">
        <v>2353</v>
      </c>
    </row>
    <row r="22" spans="1:2">
      <c r="A22">
        <v>33</v>
      </c>
      <c r="B22" t="s">
        <v>2354</v>
      </c>
    </row>
    <row r="23" spans="1:2">
      <c r="A23">
        <v>34</v>
      </c>
      <c r="B23" t="s">
        <v>2355</v>
      </c>
    </row>
    <row r="24" spans="1:2">
      <c r="A24">
        <v>35</v>
      </c>
      <c r="B24" t="s">
        <v>2356</v>
      </c>
    </row>
    <row r="25" spans="1:2">
      <c r="A25">
        <v>36</v>
      </c>
      <c r="B25" t="s">
        <v>2357</v>
      </c>
    </row>
    <row r="26" spans="1:2">
      <c r="A26">
        <v>37</v>
      </c>
      <c r="B26" t="s">
        <v>2358</v>
      </c>
    </row>
    <row r="27" spans="1:2">
      <c r="A27">
        <v>38</v>
      </c>
      <c r="B27" t="s">
        <v>2359</v>
      </c>
    </row>
    <row r="28" spans="1:2">
      <c r="A28">
        <v>39</v>
      </c>
      <c r="B28" t="s">
        <v>2360</v>
      </c>
    </row>
    <row r="29" spans="1:2">
      <c r="A29">
        <v>40</v>
      </c>
      <c r="B29" t="s">
        <v>2361</v>
      </c>
    </row>
    <row r="30" spans="1:2">
      <c r="A30">
        <v>41</v>
      </c>
      <c r="B30" t="s">
        <v>2362</v>
      </c>
    </row>
    <row r="31" spans="1:2">
      <c r="A31">
        <v>42</v>
      </c>
      <c r="B31" t="s">
        <v>2363</v>
      </c>
    </row>
    <row r="32" spans="1:2">
      <c r="A32">
        <v>43</v>
      </c>
      <c r="B32" t="s">
        <v>2364</v>
      </c>
    </row>
    <row r="33" spans="1:2">
      <c r="A33">
        <v>44</v>
      </c>
      <c r="B33" t="s">
        <v>2365</v>
      </c>
    </row>
    <row r="34" spans="1:2">
      <c r="B34" t="s">
        <v>2366</v>
      </c>
    </row>
    <row r="35" spans="1:2">
      <c r="B35" t="s">
        <v>2367</v>
      </c>
    </row>
    <row r="36" spans="1:2">
      <c r="B36" t="s">
        <v>2368</v>
      </c>
    </row>
    <row r="37" spans="1:2">
      <c r="B37" t="s">
        <v>2369</v>
      </c>
    </row>
    <row r="38" spans="1:2">
      <c r="B38" t="s">
        <v>2370</v>
      </c>
    </row>
    <row r="39" spans="1:2">
      <c r="B39" t="s">
        <v>2371</v>
      </c>
    </row>
    <row r="40" spans="1:2">
      <c r="B40" t="s">
        <v>2372</v>
      </c>
    </row>
    <row r="41" spans="1:2">
      <c r="B41" t="s">
        <v>2373</v>
      </c>
    </row>
    <row r="42" spans="1:2">
      <c r="B42" t="s">
        <v>2374</v>
      </c>
    </row>
    <row r="43" spans="1:2">
      <c r="B43" t="s">
        <v>2375</v>
      </c>
    </row>
    <row r="44" spans="1:2">
      <c r="B44" t="s">
        <v>2376</v>
      </c>
    </row>
    <row r="45" spans="1:2">
      <c r="B45" t="s">
        <v>2377</v>
      </c>
    </row>
    <row r="46" spans="1:2">
      <c r="B46" t="s">
        <v>2378</v>
      </c>
    </row>
    <row r="47" spans="1:2">
      <c r="B47" t="s">
        <v>2379</v>
      </c>
    </row>
    <row r="48" spans="1:2">
      <c r="B48" t="s">
        <v>2380</v>
      </c>
    </row>
    <row r="49" spans="2:2">
      <c r="B49" t="s">
        <v>2381</v>
      </c>
    </row>
    <row r="50" spans="2:2">
      <c r="B50" t="s">
        <v>2382</v>
      </c>
    </row>
    <row r="51" spans="2:2">
      <c r="B51" t="s">
        <v>2383</v>
      </c>
    </row>
    <row r="52" spans="2:2">
      <c r="B52" t="s">
        <v>2384</v>
      </c>
    </row>
    <row r="53" spans="2:2">
      <c r="B53" t="s">
        <v>2385</v>
      </c>
    </row>
    <row r="54" spans="2:2">
      <c r="B54" t="s">
        <v>2386</v>
      </c>
    </row>
    <row r="55" spans="2:2">
      <c r="B55" t="s">
        <v>2387</v>
      </c>
    </row>
    <row r="56" spans="2:2">
      <c r="B56" t="s">
        <v>2388</v>
      </c>
    </row>
    <row r="57" spans="2:2">
      <c r="B57" t="s">
        <v>2389</v>
      </c>
    </row>
    <row r="58" spans="2:2">
      <c r="B58" t="s">
        <v>2390</v>
      </c>
    </row>
    <row r="59" spans="2:2">
      <c r="B59" t="s">
        <v>2391</v>
      </c>
    </row>
    <row r="60" spans="2:2">
      <c r="B60" t="s">
        <v>2392</v>
      </c>
    </row>
    <row r="61" spans="2:2">
      <c r="B61" t="s">
        <v>2393</v>
      </c>
    </row>
    <row r="62" spans="2:2">
      <c r="B62" t="s">
        <v>2394</v>
      </c>
    </row>
    <row r="63" spans="2:2">
      <c r="B63" t="s">
        <v>2395</v>
      </c>
    </row>
    <row r="64" spans="2:2">
      <c r="B64" t="s">
        <v>2396</v>
      </c>
    </row>
    <row r="65" spans="2:2">
      <c r="B65" t="s">
        <v>2397</v>
      </c>
    </row>
    <row r="66" spans="2:2">
      <c r="B66" t="s">
        <v>2398</v>
      </c>
    </row>
    <row r="67" spans="2:2">
      <c r="B67" t="s">
        <v>2399</v>
      </c>
    </row>
    <row r="68" spans="2:2">
      <c r="B68" t="s">
        <v>2400</v>
      </c>
    </row>
    <row r="69" spans="2:2">
      <c r="B69" t="s">
        <v>2401</v>
      </c>
    </row>
    <row r="70" spans="2:2">
      <c r="B70" t="s">
        <v>2402</v>
      </c>
    </row>
    <row r="71" spans="2:2">
      <c r="B71" t="s">
        <v>2403</v>
      </c>
    </row>
    <row r="72" spans="2:2">
      <c r="B72" t="s">
        <v>2404</v>
      </c>
    </row>
    <row r="73" spans="2:2">
      <c r="B73" t="s">
        <v>2405</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350" t="s">
        <v>2453</v>
      </c>
      <c r="B1" s="350"/>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213"/>
    </row>
    <row r="2" spans="1:39" ht="15" customHeight="1">
      <c r="A2" s="350"/>
      <c r="B2" s="350"/>
      <c r="C2" s="350"/>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213"/>
    </row>
    <row r="3" spans="1:39" ht="15" customHeight="1">
      <c r="A3" s="350"/>
      <c r="B3" s="350"/>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213"/>
    </row>
    <row r="4" spans="1:39" ht="15" customHeight="1">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213"/>
    </row>
    <row r="5" spans="1:39" ht="15" customHeight="1">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213"/>
    </row>
    <row r="6" spans="1:39" ht="15" customHeight="1">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213"/>
    </row>
    <row r="7" spans="1:39" ht="15" customHeight="1">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213"/>
    </row>
    <row r="8" spans="1:39" ht="15" customHeight="1">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213"/>
    </row>
    <row r="9" spans="1:39" ht="15" customHeight="1">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213"/>
    </row>
    <row r="10" spans="1:39" ht="15" customHeight="1">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213"/>
    </row>
    <row r="11" spans="1:39" ht="15" customHeight="1">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213"/>
    </row>
    <row r="12" spans="1:39" ht="15" customHeight="1">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213"/>
    </row>
    <row r="13" spans="1:39" ht="15" customHeight="1">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213"/>
    </row>
    <row r="14" spans="1:39" ht="15" customHeight="1">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213"/>
    </row>
    <row r="15" spans="1:39" ht="15" customHeight="1">
      <c r="A15" s="350"/>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213"/>
    </row>
    <row r="16" spans="1:39" ht="15" customHeight="1">
      <c r="A16" s="350"/>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213"/>
    </row>
    <row r="17" spans="1:39" ht="15" customHeight="1">
      <c r="A17" s="350"/>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213"/>
    </row>
    <row r="18" spans="1:39" ht="15" customHeight="1">
      <c r="A18" s="350"/>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213"/>
    </row>
    <row r="19" spans="1:39" ht="9.5" customHeight="1">
      <c r="A19" s="350"/>
      <c r="B19" s="350"/>
      <c r="C19" s="350"/>
      <c r="D19" s="350"/>
      <c r="E19" s="350"/>
      <c r="F19" s="350"/>
      <c r="G19" s="350"/>
      <c r="H19" s="350"/>
      <c r="I19" s="350"/>
      <c r="J19" s="350"/>
      <c r="K19" s="350"/>
      <c r="L19" s="350"/>
      <c r="M19" s="350"/>
      <c r="N19" s="350"/>
      <c r="O19" s="350"/>
      <c r="P19" s="350"/>
      <c r="Q19" s="350"/>
      <c r="R19" s="350"/>
      <c r="S19" s="350"/>
      <c r="T19" s="350"/>
      <c r="U19" s="350"/>
      <c r="V19" s="350"/>
      <c r="W19" s="350"/>
      <c r="X19" s="350"/>
      <c r="Y19" s="350"/>
      <c r="Z19" s="350"/>
      <c r="AA19" s="350"/>
      <c r="AB19" s="350"/>
      <c r="AC19" s="350"/>
      <c r="AD19" s="350"/>
      <c r="AE19" s="350"/>
      <c r="AF19" s="350"/>
      <c r="AG19" s="350"/>
      <c r="AH19" s="350"/>
      <c r="AI19" s="350"/>
      <c r="AJ19" s="350"/>
      <c r="AK19" s="350"/>
      <c r="AL19" s="350"/>
      <c r="AM19" s="213"/>
    </row>
    <row r="20" spans="1:39" ht="4.5" customHeight="1">
      <c r="A20" s="4" t="s">
        <v>2091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381" t="s">
        <v>2259</v>
      </c>
      <c r="C21" s="382"/>
      <c r="D21" s="382"/>
      <c r="E21" s="382"/>
      <c r="F21" s="382"/>
      <c r="G21" s="382"/>
      <c r="H21" s="382"/>
      <c r="I21" s="382"/>
      <c r="J21" s="382"/>
      <c r="K21" s="382"/>
      <c r="L21" s="382"/>
      <c r="M21" s="382"/>
      <c r="N21" s="382"/>
      <c r="O21" s="382"/>
      <c r="P21" s="382"/>
      <c r="Q21" s="382"/>
      <c r="R21" s="382"/>
      <c r="S21" s="382"/>
      <c r="T21" s="382"/>
      <c r="U21" s="382"/>
      <c r="V21" s="382"/>
      <c r="W21" s="382"/>
      <c r="X21" s="382"/>
      <c r="Y21" s="382"/>
      <c r="Z21" s="382"/>
      <c r="AA21" s="382"/>
      <c r="AB21" s="382"/>
      <c r="AC21" s="382"/>
      <c r="AD21" s="382"/>
      <c r="AE21" s="383"/>
      <c r="AF21" s="466" t="s">
        <v>2153</v>
      </c>
      <c r="AG21" s="354"/>
      <c r="AH21" s="354"/>
      <c r="AI21" s="354"/>
      <c r="AJ21" s="354"/>
      <c r="AK21" s="354"/>
      <c r="AL21" s="148"/>
      <c r="AM21" s="4"/>
    </row>
    <row r="22" spans="1:39" ht="27" customHeight="1">
      <c r="A22" s="4"/>
      <c r="B22" s="377" t="s">
        <v>2261</v>
      </c>
      <c r="C22" s="377"/>
      <c r="D22" s="377"/>
      <c r="E22" s="377"/>
      <c r="F22" s="377"/>
      <c r="G22" s="377"/>
      <c r="H22" s="377"/>
      <c r="I22" s="377"/>
      <c r="J22" s="377" t="s">
        <v>2263</v>
      </c>
      <c r="K22" s="377"/>
      <c r="L22" s="377"/>
      <c r="M22" s="377"/>
      <c r="N22" s="377"/>
      <c r="O22" s="377"/>
      <c r="P22" s="377"/>
      <c r="Q22" s="377"/>
      <c r="R22" s="377"/>
      <c r="S22" s="377"/>
      <c r="T22" s="377"/>
      <c r="U22" s="377"/>
      <c r="V22" s="377"/>
      <c r="W22" s="377"/>
      <c r="X22" s="377"/>
      <c r="Y22" s="377"/>
      <c r="Z22" s="377"/>
      <c r="AA22" s="377"/>
      <c r="AB22" s="377"/>
      <c r="AC22" s="377"/>
      <c r="AD22" s="377"/>
      <c r="AE22" s="377"/>
      <c r="AF22" s="381" t="s">
        <v>2264</v>
      </c>
      <c r="AG22" s="382"/>
      <c r="AH22" s="382"/>
      <c r="AI22" s="382"/>
      <c r="AJ22" s="382"/>
      <c r="AK22" s="382"/>
      <c r="AL22" s="177"/>
      <c r="AM22" s="4"/>
    </row>
    <row r="23" spans="1:39" ht="27" customHeight="1">
      <c r="A23" s="4"/>
      <c r="B23" s="377" t="s">
        <v>2262</v>
      </c>
      <c r="C23" s="377"/>
      <c r="D23" s="377"/>
      <c r="E23" s="377"/>
      <c r="F23" s="377"/>
      <c r="G23" s="377"/>
      <c r="H23" s="377"/>
      <c r="I23" s="377"/>
      <c r="J23" s="378" t="s">
        <v>2276</v>
      </c>
      <c r="K23" s="379"/>
      <c r="L23" s="379"/>
      <c r="M23" s="379"/>
      <c r="N23" s="379"/>
      <c r="O23" s="379"/>
      <c r="P23" s="379"/>
      <c r="Q23" s="379"/>
      <c r="R23" s="379"/>
      <c r="S23" s="379"/>
      <c r="T23" s="379"/>
      <c r="U23" s="379"/>
      <c r="V23" s="379"/>
      <c r="W23" s="379"/>
      <c r="X23" s="379"/>
      <c r="Y23" s="379"/>
      <c r="Z23" s="379"/>
      <c r="AA23" s="379"/>
      <c r="AB23" s="379"/>
      <c r="AC23" s="379"/>
      <c r="AD23" s="379"/>
      <c r="AE23" s="380"/>
      <c r="AF23" s="381" t="s">
        <v>2265</v>
      </c>
      <c r="AG23" s="382"/>
      <c r="AH23" s="382"/>
      <c r="AI23" s="382"/>
      <c r="AJ23" s="382"/>
      <c r="AK23" s="382"/>
      <c r="AL23" s="177"/>
      <c r="AM23" s="4"/>
    </row>
    <row r="24" spans="1:39" ht="24" customHeight="1">
      <c r="A24" s="455" t="s">
        <v>2440</v>
      </c>
      <c r="B24" s="455"/>
      <c r="C24" s="455"/>
      <c r="D24" s="455"/>
      <c r="E24" s="455"/>
      <c r="F24" s="455"/>
      <c r="G24" s="455"/>
      <c r="H24" s="455"/>
      <c r="I24" s="455"/>
      <c r="J24" s="455"/>
      <c r="K24" s="455"/>
      <c r="L24" s="455"/>
      <c r="M24" s="455"/>
      <c r="N24" s="455"/>
      <c r="O24" s="455"/>
      <c r="P24" s="455"/>
      <c r="Q24" s="455"/>
      <c r="R24" s="455"/>
      <c r="S24" s="455"/>
      <c r="T24" s="455"/>
      <c r="U24" s="455"/>
      <c r="V24" s="455"/>
      <c r="W24" s="455"/>
      <c r="X24" s="455"/>
      <c r="Y24" s="455"/>
      <c r="Z24" s="455"/>
      <c r="AA24" s="455"/>
      <c r="AB24" s="455"/>
      <c r="AC24" s="455"/>
      <c r="AD24" s="455"/>
      <c r="AE24" s="455"/>
      <c r="AF24" s="455"/>
      <c r="AG24" s="455"/>
      <c r="AH24" s="455"/>
      <c r="AI24" s="455"/>
      <c r="AJ24" s="455"/>
      <c r="AK24" s="455"/>
      <c r="AL24" s="455"/>
      <c r="AM24" s="4"/>
    </row>
    <row r="25" spans="1:39" ht="26" customHeight="1">
      <c r="A25" s="455"/>
      <c r="B25" s="455"/>
      <c r="C25" s="455"/>
      <c r="D25" s="455"/>
      <c r="E25" s="455"/>
      <c r="F25" s="455"/>
      <c r="G25" s="455"/>
      <c r="H25" s="455"/>
      <c r="I25" s="455"/>
      <c r="J25" s="455"/>
      <c r="K25" s="455"/>
      <c r="L25" s="455"/>
      <c r="M25" s="455"/>
      <c r="N25" s="455"/>
      <c r="O25" s="455"/>
      <c r="P25" s="455"/>
      <c r="Q25" s="455"/>
      <c r="R25" s="455"/>
      <c r="S25" s="455"/>
      <c r="T25" s="455"/>
      <c r="U25" s="455"/>
      <c r="V25" s="455"/>
      <c r="W25" s="455"/>
      <c r="X25" s="455"/>
      <c r="Y25" s="455"/>
      <c r="Z25" s="455"/>
      <c r="AA25" s="455"/>
      <c r="AB25" s="455"/>
      <c r="AC25" s="455"/>
      <c r="AD25" s="455"/>
      <c r="AE25" s="455"/>
      <c r="AF25" s="455"/>
      <c r="AG25" s="455"/>
      <c r="AH25" s="455"/>
      <c r="AI25" s="455"/>
      <c r="AJ25" s="455"/>
      <c r="AK25" s="455"/>
      <c r="AL25" s="455"/>
      <c r="AM25" s="4"/>
    </row>
    <row r="26" spans="1:39" ht="27" customHeight="1">
      <c r="A26" s="4"/>
      <c r="B26" s="460" t="s">
        <v>2259</v>
      </c>
      <c r="C26" s="461"/>
      <c r="D26" s="461"/>
      <c r="E26" s="461"/>
      <c r="F26" s="461"/>
      <c r="G26" s="461"/>
      <c r="H26" s="461"/>
      <c r="I26" s="461"/>
      <c r="J26" s="461"/>
      <c r="K26" s="461"/>
      <c r="L26" s="461"/>
      <c r="M26" s="461"/>
      <c r="N26" s="461"/>
      <c r="O26" s="461"/>
      <c r="P26" s="461"/>
      <c r="Q26" s="461"/>
      <c r="R26" s="461"/>
      <c r="S26" s="461"/>
      <c r="T26" s="461"/>
      <c r="U26" s="461"/>
      <c r="V26" s="461"/>
      <c r="W26" s="461"/>
      <c r="X26" s="461"/>
      <c r="Y26" s="461"/>
      <c r="Z26" s="461"/>
      <c r="AA26" s="461"/>
      <c r="AB26" s="461"/>
      <c r="AC26" s="461"/>
      <c r="AD26" s="461"/>
      <c r="AE26" s="462"/>
      <c r="AF26" s="466" t="s">
        <v>2153</v>
      </c>
      <c r="AG26" s="354"/>
      <c r="AH26" s="354"/>
      <c r="AI26" s="354"/>
      <c r="AJ26" s="354"/>
      <c r="AK26" s="354"/>
      <c r="AL26" s="148"/>
      <c r="AM26" s="4"/>
    </row>
    <row r="27" spans="1:39" ht="42" customHeight="1">
      <c r="A27" s="4"/>
      <c r="B27" s="463"/>
      <c r="C27" s="464"/>
      <c r="D27" s="464"/>
      <c r="E27" s="464"/>
      <c r="F27" s="464"/>
      <c r="G27" s="464"/>
      <c r="H27" s="464"/>
      <c r="I27" s="464"/>
      <c r="J27" s="464"/>
      <c r="K27" s="464"/>
      <c r="L27" s="464"/>
      <c r="M27" s="464"/>
      <c r="N27" s="464"/>
      <c r="O27" s="464"/>
      <c r="P27" s="464"/>
      <c r="Q27" s="464"/>
      <c r="R27" s="464"/>
      <c r="S27" s="464"/>
      <c r="T27" s="464"/>
      <c r="U27" s="464"/>
      <c r="V27" s="464"/>
      <c r="W27" s="464"/>
      <c r="X27" s="464"/>
      <c r="Y27" s="464"/>
      <c r="Z27" s="464"/>
      <c r="AA27" s="464"/>
      <c r="AB27" s="464"/>
      <c r="AC27" s="464"/>
      <c r="AD27" s="464"/>
      <c r="AE27" s="465"/>
      <c r="AF27" s="381" t="s">
        <v>2286</v>
      </c>
      <c r="AG27" s="382"/>
      <c r="AH27" s="383"/>
      <c r="AI27" s="381" t="s">
        <v>2266</v>
      </c>
      <c r="AJ27" s="382"/>
      <c r="AK27" s="382"/>
      <c r="AL27" s="148"/>
      <c r="AM27" s="4"/>
    </row>
    <row r="28" spans="1:39" ht="30" customHeight="1">
      <c r="A28" s="4"/>
      <c r="B28" s="376" t="s">
        <v>76</v>
      </c>
      <c r="C28" s="376"/>
      <c r="D28" s="376"/>
      <c r="E28" s="376"/>
      <c r="F28" s="376"/>
      <c r="G28" s="376"/>
      <c r="H28" s="376"/>
      <c r="I28" s="376"/>
      <c r="J28" s="360" t="s">
        <v>2267</v>
      </c>
      <c r="K28" s="347"/>
      <c r="L28" s="347"/>
      <c r="M28" s="347"/>
      <c r="N28" s="347"/>
      <c r="O28" s="347"/>
      <c r="P28" s="347"/>
      <c r="Q28" s="347"/>
      <c r="R28" s="347"/>
      <c r="S28" s="347"/>
      <c r="T28" s="347"/>
      <c r="U28" s="347"/>
      <c r="V28" s="347"/>
      <c r="W28" s="347"/>
      <c r="X28" s="347"/>
      <c r="Y28" s="347"/>
      <c r="Z28" s="347"/>
      <c r="AA28" s="347"/>
      <c r="AB28" s="347"/>
      <c r="AC28" s="347"/>
      <c r="AD28" s="347"/>
      <c r="AE28" s="361"/>
      <c r="AF28" s="381">
        <v>10</v>
      </c>
      <c r="AG28" s="382"/>
      <c r="AH28" s="383"/>
      <c r="AI28" s="381">
        <v>30</v>
      </c>
      <c r="AJ28" s="382"/>
      <c r="AK28" s="382"/>
      <c r="AL28" s="177"/>
      <c r="AM28" s="4"/>
    </row>
    <row r="29" spans="1:39" ht="30" customHeight="1">
      <c r="A29" s="4"/>
      <c r="B29" s="378" t="s">
        <v>2268</v>
      </c>
      <c r="C29" s="379"/>
      <c r="D29" s="379"/>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80"/>
      <c r="AF29" s="381">
        <v>11</v>
      </c>
      <c r="AG29" s="382"/>
      <c r="AH29" s="383"/>
      <c r="AI29" s="381">
        <v>31</v>
      </c>
      <c r="AJ29" s="382"/>
      <c r="AK29" s="382"/>
      <c r="AL29" s="177"/>
      <c r="AM29" s="4"/>
    </row>
    <row r="30" spans="1:39" ht="129.65" customHeight="1">
      <c r="A30" s="4"/>
      <c r="B30" s="376" t="s">
        <v>77</v>
      </c>
      <c r="C30" s="376"/>
      <c r="D30" s="376"/>
      <c r="E30" s="376"/>
      <c r="F30" s="376"/>
      <c r="G30" s="376"/>
      <c r="H30" s="376"/>
      <c r="I30" s="376"/>
      <c r="J30" s="377" t="s">
        <v>2287</v>
      </c>
      <c r="K30" s="377"/>
      <c r="L30" s="377"/>
      <c r="M30" s="377"/>
      <c r="N30" s="377"/>
      <c r="O30" s="377"/>
      <c r="P30" s="377"/>
      <c r="Q30" s="377"/>
      <c r="R30" s="377"/>
      <c r="S30" s="377"/>
      <c r="T30" s="377"/>
      <c r="U30" s="377"/>
      <c r="V30" s="377"/>
      <c r="W30" s="377"/>
      <c r="X30" s="377"/>
      <c r="Y30" s="377"/>
      <c r="Z30" s="377"/>
      <c r="AA30" s="377"/>
      <c r="AB30" s="377"/>
      <c r="AC30" s="377"/>
      <c r="AD30" s="377"/>
      <c r="AE30" s="377"/>
      <c r="AF30" s="381">
        <v>12</v>
      </c>
      <c r="AG30" s="382"/>
      <c r="AH30" s="383"/>
      <c r="AI30" s="381">
        <v>32</v>
      </c>
      <c r="AJ30" s="382"/>
      <c r="AK30" s="382"/>
      <c r="AL30" s="177"/>
      <c r="AM30" s="4"/>
    </row>
    <row r="31" spans="1:39" ht="30" customHeight="1">
      <c r="A31" s="4"/>
      <c r="B31" s="378" t="s">
        <v>78</v>
      </c>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80"/>
      <c r="AF31" s="381">
        <v>13</v>
      </c>
      <c r="AG31" s="382"/>
      <c r="AH31" s="383"/>
      <c r="AI31" s="381">
        <v>33</v>
      </c>
      <c r="AJ31" s="382"/>
      <c r="AK31" s="382"/>
      <c r="AL31" s="177"/>
      <c r="AM31" s="4"/>
    </row>
    <row r="32" spans="1:39" ht="40" customHeight="1">
      <c r="A32" s="4"/>
      <c r="B32" s="376" t="s">
        <v>79</v>
      </c>
      <c r="C32" s="376"/>
      <c r="D32" s="376"/>
      <c r="E32" s="376"/>
      <c r="F32" s="376"/>
      <c r="G32" s="376"/>
      <c r="H32" s="376"/>
      <c r="I32" s="376"/>
      <c r="J32" s="377" t="s">
        <v>2269</v>
      </c>
      <c r="K32" s="376"/>
      <c r="L32" s="376"/>
      <c r="M32" s="376"/>
      <c r="N32" s="376"/>
      <c r="O32" s="376"/>
      <c r="P32" s="376"/>
      <c r="Q32" s="376"/>
      <c r="R32" s="376"/>
      <c r="S32" s="376"/>
      <c r="T32" s="376"/>
      <c r="U32" s="376"/>
      <c r="V32" s="376"/>
      <c r="W32" s="376"/>
      <c r="X32" s="376"/>
      <c r="Y32" s="376"/>
      <c r="Z32" s="376"/>
      <c r="AA32" s="376"/>
      <c r="AB32" s="376"/>
      <c r="AC32" s="376"/>
      <c r="AD32" s="376"/>
      <c r="AE32" s="376"/>
      <c r="AF32" s="381">
        <v>14</v>
      </c>
      <c r="AG32" s="382"/>
      <c r="AH32" s="383"/>
      <c r="AI32" s="381">
        <v>34</v>
      </c>
      <c r="AJ32" s="382"/>
      <c r="AK32" s="382"/>
      <c r="AL32" s="177"/>
      <c r="AM32" s="4"/>
    </row>
    <row r="33" spans="1:39" ht="40" customHeight="1">
      <c r="A33" s="4"/>
      <c r="B33" s="376" t="s">
        <v>80</v>
      </c>
      <c r="C33" s="376"/>
      <c r="D33" s="376"/>
      <c r="E33" s="376"/>
      <c r="F33" s="376"/>
      <c r="G33" s="376"/>
      <c r="H33" s="376"/>
      <c r="I33" s="376"/>
      <c r="J33" s="377" t="s">
        <v>2270</v>
      </c>
      <c r="K33" s="377"/>
      <c r="L33" s="377"/>
      <c r="M33" s="377"/>
      <c r="N33" s="377"/>
      <c r="O33" s="377"/>
      <c r="P33" s="377"/>
      <c r="Q33" s="377"/>
      <c r="R33" s="377"/>
      <c r="S33" s="377"/>
      <c r="T33" s="377"/>
      <c r="U33" s="377"/>
      <c r="V33" s="377"/>
      <c r="W33" s="377"/>
      <c r="X33" s="377"/>
      <c r="Y33" s="377"/>
      <c r="Z33" s="377"/>
      <c r="AA33" s="377"/>
      <c r="AB33" s="377"/>
      <c r="AC33" s="377"/>
      <c r="AD33" s="377"/>
      <c r="AE33" s="377"/>
      <c r="AF33" s="381">
        <v>15</v>
      </c>
      <c r="AG33" s="382"/>
      <c r="AH33" s="383"/>
      <c r="AI33" s="381">
        <v>35</v>
      </c>
      <c r="AJ33" s="382"/>
      <c r="AK33" s="382"/>
      <c r="AL33" s="177"/>
      <c r="AM33" s="4"/>
    </row>
    <row r="34" spans="1:39" ht="30" customHeight="1">
      <c r="A34" s="4"/>
      <c r="B34" s="360" t="s">
        <v>81</v>
      </c>
      <c r="C34" s="347"/>
      <c r="D34" s="347"/>
      <c r="E34" s="347"/>
      <c r="F34" s="347"/>
      <c r="G34" s="347"/>
      <c r="H34" s="347"/>
      <c r="I34" s="347"/>
      <c r="J34" s="347"/>
      <c r="K34" s="347"/>
      <c r="L34" s="347"/>
      <c r="M34" s="347"/>
      <c r="N34" s="347"/>
      <c r="O34" s="347"/>
      <c r="P34" s="347"/>
      <c r="Q34" s="347"/>
      <c r="R34" s="347"/>
      <c r="S34" s="347"/>
      <c r="T34" s="347"/>
      <c r="U34" s="347"/>
      <c r="V34" s="347"/>
      <c r="W34" s="347"/>
      <c r="X34" s="347"/>
      <c r="Y34" s="347"/>
      <c r="Z34" s="347"/>
      <c r="AA34" s="347"/>
      <c r="AB34" s="347"/>
      <c r="AC34" s="347"/>
      <c r="AD34" s="347"/>
      <c r="AE34" s="361"/>
      <c r="AF34" s="381">
        <v>16</v>
      </c>
      <c r="AG34" s="382"/>
      <c r="AH34" s="383"/>
      <c r="AI34" s="381">
        <v>36</v>
      </c>
      <c r="AJ34" s="382"/>
      <c r="AK34" s="382"/>
      <c r="AL34" s="177"/>
      <c r="AM34" s="4"/>
    </row>
    <row r="35" spans="1:39" ht="30" customHeight="1">
      <c r="A35" s="4"/>
      <c r="B35" s="360" t="s">
        <v>82</v>
      </c>
      <c r="C35" s="347"/>
      <c r="D35" s="347"/>
      <c r="E35" s="347"/>
      <c r="F35" s="347"/>
      <c r="G35" s="347"/>
      <c r="H35" s="347"/>
      <c r="I35" s="347"/>
      <c r="J35" s="347"/>
      <c r="K35" s="347"/>
      <c r="L35" s="347"/>
      <c r="M35" s="347"/>
      <c r="N35" s="347"/>
      <c r="O35" s="347"/>
      <c r="P35" s="347"/>
      <c r="Q35" s="347"/>
      <c r="R35" s="347"/>
      <c r="S35" s="347"/>
      <c r="T35" s="347"/>
      <c r="U35" s="347"/>
      <c r="V35" s="347"/>
      <c r="W35" s="347"/>
      <c r="X35" s="347"/>
      <c r="Y35" s="347"/>
      <c r="Z35" s="347"/>
      <c r="AA35" s="347"/>
      <c r="AB35" s="347"/>
      <c r="AC35" s="347"/>
      <c r="AD35" s="347"/>
      <c r="AE35" s="361"/>
      <c r="AF35" s="381">
        <v>17</v>
      </c>
      <c r="AG35" s="382"/>
      <c r="AH35" s="383"/>
      <c r="AI35" s="381">
        <v>37</v>
      </c>
      <c r="AJ35" s="382"/>
      <c r="AK35" s="382"/>
      <c r="AL35" s="177"/>
      <c r="AM35" s="4"/>
    </row>
    <row r="36" spans="1:39" ht="30" customHeight="1">
      <c r="A36" s="4"/>
      <c r="B36" s="376" t="s">
        <v>83</v>
      </c>
      <c r="C36" s="376"/>
      <c r="D36" s="376"/>
      <c r="E36" s="376"/>
      <c r="F36" s="376"/>
      <c r="G36" s="376"/>
      <c r="H36" s="376"/>
      <c r="I36" s="376"/>
      <c r="J36" s="377" t="s">
        <v>2271</v>
      </c>
      <c r="K36" s="377"/>
      <c r="L36" s="377"/>
      <c r="M36" s="377"/>
      <c r="N36" s="377"/>
      <c r="O36" s="377"/>
      <c r="P36" s="377"/>
      <c r="Q36" s="377"/>
      <c r="R36" s="377"/>
      <c r="S36" s="377"/>
      <c r="T36" s="377"/>
      <c r="U36" s="377"/>
      <c r="V36" s="377"/>
      <c r="W36" s="377"/>
      <c r="X36" s="377"/>
      <c r="Y36" s="377"/>
      <c r="Z36" s="377"/>
      <c r="AA36" s="377"/>
      <c r="AB36" s="377"/>
      <c r="AC36" s="377"/>
      <c r="AD36" s="377"/>
      <c r="AE36" s="377"/>
      <c r="AF36" s="381">
        <v>18</v>
      </c>
      <c r="AG36" s="382"/>
      <c r="AH36" s="383"/>
      <c r="AI36" s="381">
        <v>38</v>
      </c>
      <c r="AJ36" s="382"/>
      <c r="AK36" s="382"/>
      <c r="AL36" s="177"/>
      <c r="AM36" s="4"/>
    </row>
    <row r="37" spans="1:39" ht="40" customHeight="1">
      <c r="A37" s="4"/>
      <c r="B37" s="377" t="s">
        <v>84</v>
      </c>
      <c r="C37" s="377"/>
      <c r="D37" s="377"/>
      <c r="E37" s="377"/>
      <c r="F37" s="377"/>
      <c r="G37" s="377"/>
      <c r="H37" s="377"/>
      <c r="I37" s="377"/>
      <c r="J37" s="376" t="s">
        <v>2272</v>
      </c>
      <c r="K37" s="376"/>
      <c r="L37" s="376"/>
      <c r="M37" s="376"/>
      <c r="N37" s="376"/>
      <c r="O37" s="376"/>
      <c r="P37" s="376"/>
      <c r="Q37" s="376"/>
      <c r="R37" s="376"/>
      <c r="S37" s="376"/>
      <c r="T37" s="376"/>
      <c r="U37" s="376"/>
      <c r="V37" s="376"/>
      <c r="W37" s="376"/>
      <c r="X37" s="376"/>
      <c r="Y37" s="376"/>
      <c r="Z37" s="376"/>
      <c r="AA37" s="376"/>
      <c r="AB37" s="376"/>
      <c r="AC37" s="376"/>
      <c r="AD37" s="376"/>
      <c r="AE37" s="376"/>
      <c r="AF37" s="381">
        <v>19</v>
      </c>
      <c r="AG37" s="382"/>
      <c r="AH37" s="383"/>
      <c r="AI37" s="381">
        <v>39</v>
      </c>
      <c r="AJ37" s="382"/>
      <c r="AK37" s="382"/>
      <c r="AL37" s="177"/>
      <c r="AM37" s="4"/>
    </row>
    <row r="38" spans="1:39" ht="40" customHeight="1">
      <c r="A38" s="4"/>
      <c r="B38" s="360" t="s">
        <v>85</v>
      </c>
      <c r="C38" s="347"/>
      <c r="D38" s="347"/>
      <c r="E38" s="347"/>
      <c r="F38" s="347"/>
      <c r="G38" s="347"/>
      <c r="H38" s="347"/>
      <c r="I38" s="361"/>
      <c r="J38" s="377" t="s">
        <v>2273</v>
      </c>
      <c r="K38" s="377"/>
      <c r="L38" s="377"/>
      <c r="M38" s="377"/>
      <c r="N38" s="377"/>
      <c r="O38" s="377"/>
      <c r="P38" s="377"/>
      <c r="Q38" s="377"/>
      <c r="R38" s="377"/>
      <c r="S38" s="377"/>
      <c r="T38" s="377"/>
      <c r="U38" s="377"/>
      <c r="V38" s="377"/>
      <c r="W38" s="377"/>
      <c r="X38" s="377"/>
      <c r="Y38" s="377"/>
      <c r="Z38" s="377"/>
      <c r="AA38" s="377"/>
      <c r="AB38" s="377"/>
      <c r="AC38" s="377"/>
      <c r="AD38" s="377"/>
      <c r="AE38" s="377"/>
      <c r="AF38" s="381">
        <v>20</v>
      </c>
      <c r="AG38" s="382"/>
      <c r="AH38" s="383"/>
      <c r="AI38" s="381">
        <v>40</v>
      </c>
      <c r="AJ38" s="382"/>
      <c r="AK38" s="382"/>
      <c r="AL38" s="177"/>
      <c r="AM38" s="4"/>
    </row>
    <row r="39" spans="1:39" ht="30" customHeight="1">
      <c r="A39" s="4"/>
      <c r="B39" s="376" t="s">
        <v>86</v>
      </c>
      <c r="C39" s="376"/>
      <c r="D39" s="376"/>
      <c r="E39" s="376"/>
      <c r="F39" s="376"/>
      <c r="G39" s="376"/>
      <c r="H39" s="376"/>
      <c r="I39" s="376"/>
      <c r="J39" s="376" t="s">
        <v>2274</v>
      </c>
      <c r="K39" s="376"/>
      <c r="L39" s="376"/>
      <c r="M39" s="376"/>
      <c r="N39" s="376"/>
      <c r="O39" s="376"/>
      <c r="P39" s="376"/>
      <c r="Q39" s="376"/>
      <c r="R39" s="376"/>
      <c r="S39" s="376"/>
      <c r="T39" s="376"/>
      <c r="U39" s="376"/>
      <c r="V39" s="376"/>
      <c r="W39" s="376"/>
      <c r="X39" s="376"/>
      <c r="Y39" s="376"/>
      <c r="Z39" s="376"/>
      <c r="AA39" s="376"/>
      <c r="AB39" s="376"/>
      <c r="AC39" s="376"/>
      <c r="AD39" s="376"/>
      <c r="AE39" s="376"/>
      <c r="AF39" s="381">
        <v>21</v>
      </c>
      <c r="AG39" s="382"/>
      <c r="AH39" s="383"/>
      <c r="AI39" s="381">
        <v>41</v>
      </c>
      <c r="AJ39" s="382"/>
      <c r="AK39" s="382"/>
      <c r="AL39" s="177"/>
      <c r="AM39" s="4"/>
    </row>
    <row r="40" spans="1:39" ht="69.650000000000006" customHeight="1">
      <c r="A40" s="4"/>
      <c r="B40" s="376" t="s">
        <v>87</v>
      </c>
      <c r="C40" s="376"/>
      <c r="D40" s="376"/>
      <c r="E40" s="376"/>
      <c r="F40" s="376"/>
      <c r="G40" s="376"/>
      <c r="H40" s="376"/>
      <c r="I40" s="376"/>
      <c r="J40" s="377" t="s">
        <v>2275</v>
      </c>
      <c r="K40" s="377"/>
      <c r="L40" s="377"/>
      <c r="M40" s="377"/>
      <c r="N40" s="377"/>
      <c r="O40" s="377"/>
      <c r="P40" s="377"/>
      <c r="Q40" s="377"/>
      <c r="R40" s="377"/>
      <c r="S40" s="377"/>
      <c r="T40" s="377"/>
      <c r="U40" s="377"/>
      <c r="V40" s="377"/>
      <c r="W40" s="377"/>
      <c r="X40" s="377"/>
      <c r="Y40" s="377"/>
      <c r="Z40" s="377"/>
      <c r="AA40" s="377"/>
      <c r="AB40" s="377"/>
      <c r="AC40" s="377"/>
      <c r="AD40" s="377"/>
      <c r="AE40" s="377"/>
      <c r="AF40" s="381">
        <v>22</v>
      </c>
      <c r="AG40" s="382"/>
      <c r="AH40" s="383"/>
      <c r="AI40" s="381">
        <v>42</v>
      </c>
      <c r="AJ40" s="382"/>
      <c r="AK40" s="382"/>
      <c r="AL40" s="177"/>
      <c r="AM40" s="4"/>
    </row>
    <row r="41" spans="1:39" ht="30" customHeight="1">
      <c r="A41" s="4"/>
      <c r="B41" s="360" t="s">
        <v>2260</v>
      </c>
      <c r="C41" s="347"/>
      <c r="D41" s="347"/>
      <c r="E41" s="347"/>
      <c r="F41" s="347"/>
      <c r="G41" s="347"/>
      <c r="H41" s="347"/>
      <c r="I41" s="347"/>
      <c r="J41" s="347"/>
      <c r="K41" s="347"/>
      <c r="L41" s="347"/>
      <c r="M41" s="347"/>
      <c r="N41" s="347"/>
      <c r="O41" s="347"/>
      <c r="P41" s="347"/>
      <c r="Q41" s="347"/>
      <c r="R41" s="347"/>
      <c r="S41" s="347"/>
      <c r="T41" s="347"/>
      <c r="U41" s="347"/>
      <c r="V41" s="347"/>
      <c r="W41" s="347"/>
      <c r="X41" s="347"/>
      <c r="Y41" s="347"/>
      <c r="Z41" s="347"/>
      <c r="AA41" s="347"/>
      <c r="AB41" s="347"/>
      <c r="AC41" s="347"/>
      <c r="AD41" s="347"/>
      <c r="AE41" s="361"/>
      <c r="AF41" s="381">
        <v>23</v>
      </c>
      <c r="AG41" s="382"/>
      <c r="AH41" s="383"/>
      <c r="AI41" s="381">
        <v>43</v>
      </c>
      <c r="AJ41" s="382"/>
      <c r="AK41" s="382"/>
      <c r="AL41" s="177"/>
      <c r="AM41" s="4"/>
    </row>
    <row r="42" spans="1:39" ht="30" customHeight="1">
      <c r="A42" s="4"/>
      <c r="B42" s="360" t="s">
        <v>2239</v>
      </c>
      <c r="C42" s="347"/>
      <c r="D42" s="347"/>
      <c r="E42" s="347"/>
      <c r="F42" s="347"/>
      <c r="G42" s="347"/>
      <c r="H42" s="347"/>
      <c r="I42" s="347"/>
      <c r="J42" s="347"/>
      <c r="K42" s="347"/>
      <c r="L42" s="347"/>
      <c r="M42" s="347"/>
      <c r="N42" s="347"/>
      <c r="O42" s="347"/>
      <c r="P42" s="347"/>
      <c r="Q42" s="347"/>
      <c r="R42" s="347"/>
      <c r="S42" s="347"/>
      <c r="T42" s="347"/>
      <c r="U42" s="347"/>
      <c r="V42" s="347"/>
      <c r="W42" s="347"/>
      <c r="X42" s="347"/>
      <c r="Y42" s="347"/>
      <c r="Z42" s="347"/>
      <c r="AA42" s="347"/>
      <c r="AB42" s="347"/>
      <c r="AC42" s="347"/>
      <c r="AD42" s="347"/>
      <c r="AE42" s="361"/>
      <c r="AF42" s="381">
        <v>24</v>
      </c>
      <c r="AG42" s="382"/>
      <c r="AH42" s="383"/>
      <c r="AI42" s="381">
        <v>44</v>
      </c>
      <c r="AJ42" s="382"/>
      <c r="AK42" s="382"/>
      <c r="AL42" s="177"/>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50" t="s">
        <v>2289</v>
      </c>
      <c r="B44" s="350"/>
      <c r="C44" s="350"/>
      <c r="D44" s="350"/>
      <c r="E44" s="350"/>
      <c r="F44" s="350"/>
      <c r="G44" s="350"/>
      <c r="H44" s="350"/>
      <c r="I44" s="350"/>
      <c r="J44" s="350"/>
      <c r="K44" s="350"/>
      <c r="L44" s="350"/>
      <c r="M44" s="350"/>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213"/>
    </row>
    <row r="45" spans="1:39" ht="15" customHeight="1">
      <c r="A45" s="350"/>
      <c r="B45" s="350"/>
      <c r="C45" s="350"/>
      <c r="D45" s="350"/>
      <c r="E45" s="350"/>
      <c r="F45" s="350"/>
      <c r="G45" s="350"/>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213"/>
    </row>
    <row r="46" spans="1:39" ht="15" customHeight="1">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213"/>
    </row>
    <row r="47" spans="1:39" ht="15" customHeight="1">
      <c r="A47" s="350"/>
      <c r="B47" s="350"/>
      <c r="C47" s="350"/>
      <c r="D47" s="350"/>
      <c r="E47" s="350"/>
      <c r="F47" s="350"/>
      <c r="G47" s="350"/>
      <c r="H47" s="350"/>
      <c r="I47" s="350"/>
      <c r="J47" s="350"/>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213"/>
    </row>
    <row r="48" spans="1:39" ht="15" customHeight="1">
      <c r="A48" s="350"/>
      <c r="B48" s="350"/>
      <c r="C48" s="350"/>
      <c r="D48" s="350"/>
      <c r="E48" s="350"/>
      <c r="F48" s="350"/>
      <c r="G48" s="350"/>
      <c r="H48" s="350"/>
      <c r="I48" s="350"/>
      <c r="J48" s="350"/>
      <c r="K48" s="350"/>
      <c r="L48" s="350"/>
      <c r="M48" s="350"/>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213"/>
    </row>
    <row r="49" spans="1:39" ht="9.65" customHeight="1">
      <c r="A49" s="350"/>
      <c r="B49" s="350"/>
      <c r="C49" s="350"/>
      <c r="D49" s="350"/>
      <c r="E49" s="350"/>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213"/>
    </row>
    <row r="50" spans="1:39" ht="15" customHeight="1">
      <c r="A50" s="145"/>
      <c r="B50" s="456" t="s">
        <v>2285</v>
      </c>
      <c r="C50" s="457"/>
      <c r="D50" s="457"/>
      <c r="E50" s="457"/>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8"/>
      <c r="AH50" s="456" t="s">
        <v>2153</v>
      </c>
      <c r="AI50" s="457"/>
      <c r="AJ50" s="457"/>
      <c r="AK50" s="458"/>
      <c r="AL50" s="145"/>
      <c r="AM50" s="213"/>
    </row>
    <row r="51" spans="1:39" ht="15" customHeight="1">
      <c r="A51" s="145"/>
      <c r="B51" s="459" t="s">
        <v>2094</v>
      </c>
      <c r="C51" s="459"/>
      <c r="D51" s="459"/>
      <c r="E51" s="459"/>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370" t="s">
        <v>2154</v>
      </c>
      <c r="AI51" s="371"/>
      <c r="AJ51" s="371"/>
      <c r="AK51" s="372"/>
      <c r="AL51" s="145"/>
      <c r="AM51" s="213"/>
    </row>
    <row r="52" spans="1:39" ht="15" customHeight="1">
      <c r="A52" s="145"/>
      <c r="B52" s="364" t="s">
        <v>2098</v>
      </c>
      <c r="C52" s="365"/>
      <c r="D52" s="365"/>
      <c r="E52" s="365"/>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70" t="s">
        <v>2155</v>
      </c>
      <c r="AI52" s="371"/>
      <c r="AJ52" s="371"/>
      <c r="AK52" s="372"/>
      <c r="AL52" s="145"/>
      <c r="AM52" s="213"/>
    </row>
    <row r="53" spans="1:39" ht="15" customHeight="1">
      <c r="A53" s="145"/>
      <c r="B53" s="364" t="s">
        <v>2288</v>
      </c>
      <c r="C53" s="365"/>
      <c r="D53" s="365"/>
      <c r="E53" s="365"/>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70" t="s">
        <v>2156</v>
      </c>
      <c r="AI53" s="371"/>
      <c r="AJ53" s="371"/>
      <c r="AK53" s="372"/>
      <c r="AL53" s="145"/>
      <c r="AM53" s="213"/>
    </row>
    <row r="54" spans="1:39" ht="15" customHeight="1">
      <c r="A54" s="145"/>
      <c r="B54" s="364" t="s">
        <v>2096</v>
      </c>
      <c r="C54" s="365"/>
      <c r="D54" s="365"/>
      <c r="E54" s="365"/>
      <c r="F54" s="365"/>
      <c r="G54" s="365"/>
      <c r="H54" s="365"/>
      <c r="I54" s="365"/>
      <c r="J54" s="365"/>
      <c r="K54" s="365"/>
      <c r="L54" s="365"/>
      <c r="M54" s="365"/>
      <c r="N54" s="365"/>
      <c r="O54" s="365"/>
      <c r="P54" s="365"/>
      <c r="Q54" s="365"/>
      <c r="R54" s="365"/>
      <c r="S54" s="365"/>
      <c r="T54" s="365"/>
      <c r="U54" s="365"/>
      <c r="V54" s="365"/>
      <c r="W54" s="365"/>
      <c r="X54" s="365"/>
      <c r="Y54" s="365"/>
      <c r="Z54" s="365"/>
      <c r="AA54" s="365"/>
      <c r="AB54" s="365"/>
      <c r="AC54" s="365"/>
      <c r="AD54" s="365"/>
      <c r="AE54" s="365"/>
      <c r="AF54" s="365"/>
      <c r="AG54" s="365"/>
      <c r="AH54" s="370" t="s">
        <v>2157</v>
      </c>
      <c r="AI54" s="371"/>
      <c r="AJ54" s="371"/>
      <c r="AK54" s="372"/>
      <c r="AL54" s="145"/>
      <c r="AM54" s="213"/>
    </row>
    <row r="55" spans="1:39" ht="15" customHeight="1">
      <c r="A55" s="145"/>
      <c r="B55" s="364" t="s">
        <v>2097</v>
      </c>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65"/>
      <c r="AC55" s="365"/>
      <c r="AD55" s="365"/>
      <c r="AE55" s="365"/>
      <c r="AF55" s="365"/>
      <c r="AG55" s="365"/>
      <c r="AH55" s="370" t="s">
        <v>2158</v>
      </c>
      <c r="AI55" s="371"/>
      <c r="AJ55" s="371"/>
      <c r="AK55" s="372"/>
      <c r="AL55" s="145"/>
      <c r="AM55" s="213"/>
    </row>
    <row r="56" spans="1:39" ht="4.5" customHeight="1">
      <c r="A56" s="145"/>
      <c r="B56" s="213"/>
      <c r="C56" s="213"/>
      <c r="D56" s="213"/>
      <c r="E56" s="213"/>
      <c r="F56" s="213"/>
      <c r="G56" s="213"/>
      <c r="H56" s="213"/>
      <c r="I56" s="213"/>
      <c r="J56" s="213"/>
      <c r="K56" s="213"/>
      <c r="L56" s="213"/>
      <c r="M56" s="213"/>
      <c r="N56" s="213"/>
      <c r="O56" s="213"/>
      <c r="P56" s="213"/>
      <c r="Q56" s="213"/>
      <c r="R56" s="213"/>
      <c r="S56" s="213"/>
      <c r="T56" s="213"/>
      <c r="U56" s="213"/>
      <c r="V56" s="213"/>
      <c r="W56" s="213"/>
      <c r="X56" s="213"/>
      <c r="Y56" s="213"/>
      <c r="Z56" s="213"/>
      <c r="AA56" s="213"/>
      <c r="AB56" s="213"/>
      <c r="AC56" s="213"/>
      <c r="AD56" s="213"/>
      <c r="AE56" s="213"/>
      <c r="AF56" s="213"/>
      <c r="AG56" s="213"/>
      <c r="AH56" s="230"/>
      <c r="AI56" s="230"/>
      <c r="AJ56" s="230"/>
      <c r="AK56" s="230"/>
      <c r="AL56" s="145"/>
      <c r="AM56" s="213"/>
    </row>
    <row r="57" spans="1:39" ht="15" customHeight="1">
      <c r="A57" s="350" t="s">
        <v>2290</v>
      </c>
      <c r="B57" s="350"/>
      <c r="C57" s="350"/>
      <c r="D57" s="350"/>
      <c r="E57" s="350"/>
      <c r="F57" s="350"/>
      <c r="G57" s="350"/>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213"/>
    </row>
    <row r="58" spans="1:39" ht="15" customHeight="1">
      <c r="A58" s="350"/>
      <c r="B58" s="350"/>
      <c r="C58" s="350"/>
      <c r="D58" s="350"/>
      <c r="E58" s="350"/>
      <c r="F58" s="350"/>
      <c r="G58" s="350"/>
      <c r="H58" s="350"/>
      <c r="I58" s="350"/>
      <c r="J58" s="350"/>
      <c r="K58" s="350"/>
      <c r="L58" s="350"/>
      <c r="M58" s="350"/>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c r="AK58" s="350"/>
      <c r="AL58" s="350"/>
      <c r="AM58" s="213"/>
    </row>
    <row r="59" spans="1:39" ht="15" customHeight="1">
      <c r="A59" s="350"/>
      <c r="B59" s="350"/>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c r="AL59" s="350"/>
      <c r="AM59" s="213"/>
    </row>
    <row r="60" spans="1:39" ht="15" customHeight="1">
      <c r="A60" s="350"/>
      <c r="B60" s="350"/>
      <c r="C60" s="350"/>
      <c r="D60" s="350"/>
      <c r="E60" s="350"/>
      <c r="F60" s="350"/>
      <c r="G60" s="350"/>
      <c r="H60" s="350"/>
      <c r="I60" s="350"/>
      <c r="J60" s="350"/>
      <c r="K60" s="350"/>
      <c r="L60" s="350"/>
      <c r="M60" s="350"/>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213"/>
    </row>
    <row r="61" spans="1:39" ht="15" customHeight="1">
      <c r="A61" s="350"/>
      <c r="B61" s="350"/>
      <c r="C61" s="350"/>
      <c r="D61" s="350"/>
      <c r="E61" s="350"/>
      <c r="F61" s="350"/>
      <c r="G61" s="350"/>
      <c r="H61" s="350"/>
      <c r="I61" s="350"/>
      <c r="J61" s="350"/>
      <c r="K61" s="350"/>
      <c r="L61" s="350"/>
      <c r="M61" s="350"/>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c r="AL61" s="350"/>
      <c r="AM61" s="213"/>
    </row>
    <row r="62" spans="1:39" ht="4" customHeight="1">
      <c r="A62" s="350"/>
      <c r="B62" s="350"/>
      <c r="C62" s="350"/>
      <c r="D62" s="350"/>
      <c r="E62" s="350"/>
      <c r="F62" s="350"/>
      <c r="G62" s="350"/>
      <c r="H62" s="350"/>
      <c r="I62" s="350"/>
      <c r="J62" s="350"/>
      <c r="K62" s="350"/>
      <c r="L62" s="350"/>
      <c r="M62" s="350"/>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213"/>
    </row>
    <row r="63" spans="1:39" ht="15" customHeight="1">
      <c r="A63" s="145"/>
      <c r="B63" s="456" t="s">
        <v>2285</v>
      </c>
      <c r="C63" s="457"/>
      <c r="D63" s="457"/>
      <c r="E63" s="457"/>
      <c r="F63" s="457"/>
      <c r="G63" s="457"/>
      <c r="H63" s="457"/>
      <c r="I63" s="457"/>
      <c r="J63" s="457"/>
      <c r="K63" s="457"/>
      <c r="L63" s="457"/>
      <c r="M63" s="457"/>
      <c r="N63" s="457"/>
      <c r="O63" s="457"/>
      <c r="P63" s="457"/>
      <c r="Q63" s="457"/>
      <c r="R63" s="457"/>
      <c r="S63" s="457"/>
      <c r="T63" s="457"/>
      <c r="U63" s="457"/>
      <c r="V63" s="457"/>
      <c r="W63" s="457"/>
      <c r="X63" s="457"/>
      <c r="Y63" s="457"/>
      <c r="Z63" s="457"/>
      <c r="AA63" s="457"/>
      <c r="AB63" s="457"/>
      <c r="AC63" s="457"/>
      <c r="AD63" s="457"/>
      <c r="AE63" s="457"/>
      <c r="AF63" s="457"/>
      <c r="AG63" s="458"/>
      <c r="AH63" s="456" t="s">
        <v>2153</v>
      </c>
      <c r="AI63" s="457"/>
      <c r="AJ63" s="457"/>
      <c r="AK63" s="458"/>
      <c r="AL63" s="231"/>
      <c r="AM63" s="213"/>
    </row>
    <row r="64" spans="1:39" ht="15" hidden="1" customHeight="1">
      <c r="A64" s="145"/>
      <c r="B64" s="364" t="s">
        <v>2094</v>
      </c>
      <c r="C64" s="365"/>
      <c r="D64" s="365"/>
      <c r="E64" s="365"/>
      <c r="F64" s="365"/>
      <c r="G64" s="365"/>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451"/>
      <c r="AF64" s="232" t="s">
        <v>2154</v>
      </c>
      <c r="AG64" s="233"/>
      <c r="AH64" s="234" t="s">
        <v>2154</v>
      </c>
      <c r="AI64" s="234"/>
      <c r="AJ64" s="234"/>
      <c r="AK64" s="234"/>
      <c r="AL64" s="235"/>
      <c r="AM64" s="213"/>
    </row>
    <row r="65" spans="1:39" ht="15" hidden="1" customHeight="1">
      <c r="A65" s="145"/>
      <c r="B65" s="364" t="s">
        <v>2098</v>
      </c>
      <c r="C65" s="365"/>
      <c r="D65" s="365"/>
      <c r="E65" s="365"/>
      <c r="F65" s="365"/>
      <c r="G65" s="365"/>
      <c r="H65" s="365"/>
      <c r="I65" s="365"/>
      <c r="J65" s="365"/>
      <c r="K65" s="365"/>
      <c r="L65" s="365"/>
      <c r="M65" s="365"/>
      <c r="N65" s="365"/>
      <c r="O65" s="365"/>
      <c r="P65" s="365"/>
      <c r="Q65" s="365"/>
      <c r="R65" s="365"/>
      <c r="S65" s="365"/>
      <c r="T65" s="365"/>
      <c r="U65" s="365"/>
      <c r="V65" s="365"/>
      <c r="W65" s="365"/>
      <c r="X65" s="365"/>
      <c r="Y65" s="365"/>
      <c r="Z65" s="365"/>
      <c r="AA65" s="365"/>
      <c r="AB65" s="365"/>
      <c r="AC65" s="365"/>
      <c r="AD65" s="365"/>
      <c r="AE65" s="451"/>
      <c r="AF65" s="232" t="s">
        <v>2155</v>
      </c>
      <c r="AG65" s="233"/>
      <c r="AH65" s="234" t="s">
        <v>2155</v>
      </c>
      <c r="AI65" s="234"/>
      <c r="AJ65" s="234"/>
      <c r="AK65" s="234"/>
      <c r="AL65" s="235"/>
      <c r="AM65" s="213"/>
    </row>
    <row r="66" spans="1:39" ht="15" hidden="1" customHeight="1">
      <c r="A66" s="145"/>
      <c r="B66" s="364" t="s">
        <v>2095</v>
      </c>
      <c r="C66" s="365"/>
      <c r="D66" s="365"/>
      <c r="E66" s="365"/>
      <c r="F66" s="365"/>
      <c r="G66" s="365"/>
      <c r="H66" s="365"/>
      <c r="I66" s="365"/>
      <c r="J66" s="365"/>
      <c r="K66" s="365"/>
      <c r="L66" s="365"/>
      <c r="M66" s="365"/>
      <c r="N66" s="365"/>
      <c r="O66" s="365"/>
      <c r="P66" s="365"/>
      <c r="Q66" s="365"/>
      <c r="R66" s="365"/>
      <c r="S66" s="365"/>
      <c r="T66" s="365"/>
      <c r="U66" s="365"/>
      <c r="V66" s="365"/>
      <c r="W66" s="365"/>
      <c r="X66" s="365"/>
      <c r="Y66" s="365"/>
      <c r="Z66" s="365"/>
      <c r="AA66" s="365"/>
      <c r="AB66" s="365"/>
      <c r="AC66" s="365"/>
      <c r="AD66" s="365"/>
      <c r="AE66" s="451"/>
      <c r="AF66" s="232" t="s">
        <v>2156</v>
      </c>
      <c r="AG66" s="233"/>
      <c r="AH66" s="234" t="s">
        <v>2156</v>
      </c>
      <c r="AI66" s="234"/>
      <c r="AJ66" s="234"/>
      <c r="AK66" s="234"/>
      <c r="AL66" s="235"/>
      <c r="AM66" s="213"/>
    </row>
    <row r="67" spans="1:39" ht="15" hidden="1" customHeight="1">
      <c r="A67" s="145"/>
      <c r="B67" s="364" t="s">
        <v>2096</v>
      </c>
      <c r="C67" s="365"/>
      <c r="D67" s="365"/>
      <c r="E67" s="365"/>
      <c r="F67" s="365"/>
      <c r="G67" s="365"/>
      <c r="H67" s="365"/>
      <c r="I67" s="365"/>
      <c r="J67" s="365"/>
      <c r="K67" s="365"/>
      <c r="L67" s="365"/>
      <c r="M67" s="365"/>
      <c r="N67" s="365"/>
      <c r="O67" s="365"/>
      <c r="P67" s="365"/>
      <c r="Q67" s="365"/>
      <c r="R67" s="365"/>
      <c r="S67" s="365"/>
      <c r="T67" s="365"/>
      <c r="U67" s="365"/>
      <c r="V67" s="365"/>
      <c r="W67" s="365"/>
      <c r="X67" s="365"/>
      <c r="Y67" s="365"/>
      <c r="Z67" s="365"/>
      <c r="AA67" s="365"/>
      <c r="AB67" s="365"/>
      <c r="AC67" s="365"/>
      <c r="AD67" s="365"/>
      <c r="AE67" s="451"/>
      <c r="AF67" s="232" t="s">
        <v>2157</v>
      </c>
      <c r="AG67" s="233"/>
      <c r="AH67" s="234" t="s">
        <v>2157</v>
      </c>
      <c r="AI67" s="234"/>
      <c r="AJ67" s="234"/>
      <c r="AK67" s="234"/>
      <c r="AL67" s="235"/>
      <c r="AM67" s="213"/>
    </row>
    <row r="68" spans="1:39" ht="15" hidden="1" customHeight="1">
      <c r="A68" s="145"/>
      <c r="B68" s="364" t="s">
        <v>2097</v>
      </c>
      <c r="C68" s="365"/>
      <c r="D68" s="365"/>
      <c r="E68" s="365"/>
      <c r="F68" s="365"/>
      <c r="G68" s="365"/>
      <c r="H68" s="365"/>
      <c r="I68" s="365"/>
      <c r="J68" s="365"/>
      <c r="K68" s="365"/>
      <c r="L68" s="365"/>
      <c r="M68" s="365"/>
      <c r="N68" s="365"/>
      <c r="O68" s="365"/>
      <c r="P68" s="365"/>
      <c r="Q68" s="365"/>
      <c r="R68" s="365"/>
      <c r="S68" s="365"/>
      <c r="T68" s="365"/>
      <c r="U68" s="365"/>
      <c r="V68" s="365"/>
      <c r="W68" s="365"/>
      <c r="X68" s="365"/>
      <c r="Y68" s="365"/>
      <c r="Z68" s="365"/>
      <c r="AA68" s="365"/>
      <c r="AB68" s="365"/>
      <c r="AC68" s="365"/>
      <c r="AD68" s="365"/>
      <c r="AE68" s="451"/>
      <c r="AF68" s="232" t="s">
        <v>2158</v>
      </c>
      <c r="AG68" s="233"/>
      <c r="AH68" s="234" t="s">
        <v>2158</v>
      </c>
      <c r="AI68" s="234"/>
      <c r="AJ68" s="234"/>
      <c r="AK68" s="234"/>
      <c r="AL68" s="235"/>
      <c r="AM68" s="213"/>
    </row>
    <row r="69" spans="1:39" ht="15" hidden="1" customHeight="1">
      <c r="A69" s="145"/>
      <c r="B69" s="364" t="s">
        <v>2099</v>
      </c>
      <c r="C69" s="365"/>
      <c r="D69" s="365"/>
      <c r="E69" s="365"/>
      <c r="F69" s="365"/>
      <c r="G69" s="365"/>
      <c r="H69" s="365"/>
      <c r="I69" s="365"/>
      <c r="J69" s="365"/>
      <c r="K69" s="365"/>
      <c r="L69" s="365"/>
      <c r="M69" s="365"/>
      <c r="N69" s="365"/>
      <c r="O69" s="365"/>
      <c r="P69" s="365"/>
      <c r="Q69" s="365"/>
      <c r="R69" s="365"/>
      <c r="S69" s="365"/>
      <c r="T69" s="365"/>
      <c r="U69" s="365"/>
      <c r="V69" s="365"/>
      <c r="W69" s="365"/>
      <c r="X69" s="365"/>
      <c r="Y69" s="365"/>
      <c r="Z69" s="365"/>
      <c r="AA69" s="365"/>
      <c r="AB69" s="365"/>
      <c r="AC69" s="365"/>
      <c r="AD69" s="365"/>
      <c r="AE69" s="451"/>
      <c r="AF69" s="232" t="s">
        <v>2159</v>
      </c>
      <c r="AG69" s="233"/>
      <c r="AH69" s="234" t="s">
        <v>2159</v>
      </c>
      <c r="AI69" s="234"/>
      <c r="AJ69" s="234"/>
      <c r="AK69" s="234"/>
      <c r="AL69" s="235"/>
      <c r="AM69" s="213"/>
    </row>
    <row r="70" spans="1:39" ht="15" customHeight="1">
      <c r="A70" s="145"/>
      <c r="B70" s="459" t="s">
        <v>2100</v>
      </c>
      <c r="C70" s="459"/>
      <c r="D70" s="459"/>
      <c r="E70" s="459"/>
      <c r="F70" s="459"/>
      <c r="G70" s="459"/>
      <c r="H70" s="459"/>
      <c r="I70" s="459"/>
      <c r="J70" s="459"/>
      <c r="K70" s="459"/>
      <c r="L70" s="459"/>
      <c r="M70" s="459"/>
      <c r="N70" s="459"/>
      <c r="O70" s="459"/>
      <c r="P70" s="459"/>
      <c r="Q70" s="459"/>
      <c r="R70" s="459"/>
      <c r="S70" s="459"/>
      <c r="T70" s="459"/>
      <c r="U70" s="459"/>
      <c r="V70" s="459"/>
      <c r="W70" s="459"/>
      <c r="X70" s="459"/>
      <c r="Y70" s="459"/>
      <c r="Z70" s="459"/>
      <c r="AA70" s="459"/>
      <c r="AB70" s="459"/>
      <c r="AC70" s="459"/>
      <c r="AD70" s="459"/>
      <c r="AE70" s="459"/>
      <c r="AF70" s="459"/>
      <c r="AG70" s="459"/>
      <c r="AH70" s="370" t="s">
        <v>2160</v>
      </c>
      <c r="AI70" s="371"/>
      <c r="AJ70" s="371"/>
      <c r="AK70" s="372"/>
      <c r="AL70" s="235"/>
      <c r="AM70" s="213"/>
    </row>
    <row r="71" spans="1:39" ht="15" customHeight="1">
      <c r="A71" s="145"/>
      <c r="B71" s="364" t="s">
        <v>2101</v>
      </c>
      <c r="C71" s="365"/>
      <c r="D71" s="365"/>
      <c r="E71" s="365"/>
      <c r="F71" s="365"/>
      <c r="G71" s="365"/>
      <c r="H71" s="365"/>
      <c r="I71" s="365"/>
      <c r="J71" s="365"/>
      <c r="K71" s="365"/>
      <c r="L71" s="365"/>
      <c r="M71" s="365"/>
      <c r="N71" s="365"/>
      <c r="O71" s="365"/>
      <c r="P71" s="365"/>
      <c r="Q71" s="365"/>
      <c r="R71" s="365"/>
      <c r="S71" s="365"/>
      <c r="T71" s="365"/>
      <c r="U71" s="365"/>
      <c r="V71" s="365"/>
      <c r="W71" s="365"/>
      <c r="X71" s="365"/>
      <c r="Y71" s="365"/>
      <c r="Z71" s="365"/>
      <c r="AA71" s="365"/>
      <c r="AB71" s="365"/>
      <c r="AC71" s="365"/>
      <c r="AD71" s="365"/>
      <c r="AE71" s="365"/>
      <c r="AF71" s="365"/>
      <c r="AG71" s="365"/>
      <c r="AH71" s="370" t="s">
        <v>2161</v>
      </c>
      <c r="AI71" s="371"/>
      <c r="AJ71" s="371"/>
      <c r="AK71" s="372"/>
      <c r="AL71" s="235"/>
      <c r="AM71" s="213"/>
    </row>
    <row r="72" spans="1:39" ht="15" customHeight="1">
      <c r="A72" s="145"/>
      <c r="B72" s="364" t="s">
        <v>2102</v>
      </c>
      <c r="C72" s="365"/>
      <c r="D72" s="365"/>
      <c r="E72" s="365"/>
      <c r="F72" s="365"/>
      <c r="G72" s="365"/>
      <c r="H72" s="365"/>
      <c r="I72" s="365"/>
      <c r="J72" s="365"/>
      <c r="K72" s="365"/>
      <c r="L72" s="365"/>
      <c r="M72" s="365"/>
      <c r="N72" s="365"/>
      <c r="O72" s="365"/>
      <c r="P72" s="365"/>
      <c r="Q72" s="365"/>
      <c r="R72" s="365"/>
      <c r="S72" s="365"/>
      <c r="T72" s="365"/>
      <c r="U72" s="365"/>
      <c r="V72" s="365"/>
      <c r="W72" s="365"/>
      <c r="X72" s="365"/>
      <c r="Y72" s="365"/>
      <c r="Z72" s="365"/>
      <c r="AA72" s="365"/>
      <c r="AB72" s="365"/>
      <c r="AC72" s="365"/>
      <c r="AD72" s="365"/>
      <c r="AE72" s="365"/>
      <c r="AF72" s="365"/>
      <c r="AG72" s="365"/>
      <c r="AH72" s="370" t="s">
        <v>2162</v>
      </c>
      <c r="AI72" s="371"/>
      <c r="AJ72" s="371"/>
      <c r="AK72" s="372"/>
      <c r="AL72" s="235"/>
      <c r="AM72" s="213"/>
    </row>
    <row r="73" spans="1:39" ht="15" customHeight="1">
      <c r="A73" s="145"/>
      <c r="B73" s="364" t="s">
        <v>2103</v>
      </c>
      <c r="C73" s="365"/>
      <c r="D73" s="365"/>
      <c r="E73" s="365"/>
      <c r="F73" s="365"/>
      <c r="G73" s="365"/>
      <c r="H73" s="365"/>
      <c r="I73" s="365"/>
      <c r="J73" s="365"/>
      <c r="K73" s="365"/>
      <c r="L73" s="365"/>
      <c r="M73" s="365"/>
      <c r="N73" s="365"/>
      <c r="O73" s="365"/>
      <c r="P73" s="365"/>
      <c r="Q73" s="365"/>
      <c r="R73" s="365"/>
      <c r="S73" s="365"/>
      <c r="T73" s="365"/>
      <c r="U73" s="365"/>
      <c r="V73" s="365"/>
      <c r="W73" s="365"/>
      <c r="X73" s="365"/>
      <c r="Y73" s="365"/>
      <c r="Z73" s="365"/>
      <c r="AA73" s="365"/>
      <c r="AB73" s="365"/>
      <c r="AC73" s="365"/>
      <c r="AD73" s="365"/>
      <c r="AE73" s="365"/>
      <c r="AF73" s="365"/>
      <c r="AG73" s="365"/>
      <c r="AH73" s="370" t="s">
        <v>2163</v>
      </c>
      <c r="AI73" s="371"/>
      <c r="AJ73" s="371"/>
      <c r="AK73" s="372"/>
      <c r="AL73" s="235"/>
      <c r="AM73" s="213"/>
    </row>
    <row r="74" spans="1:39" ht="15" customHeight="1">
      <c r="A74" s="145"/>
      <c r="B74" s="364" t="s">
        <v>2104</v>
      </c>
      <c r="C74" s="365"/>
      <c r="D74" s="365"/>
      <c r="E74" s="365"/>
      <c r="F74" s="365"/>
      <c r="G74" s="365"/>
      <c r="H74" s="365"/>
      <c r="I74" s="365"/>
      <c r="J74" s="365"/>
      <c r="K74" s="365"/>
      <c r="L74" s="365"/>
      <c r="M74" s="365"/>
      <c r="N74" s="365"/>
      <c r="O74" s="365"/>
      <c r="P74" s="365"/>
      <c r="Q74" s="365"/>
      <c r="R74" s="365"/>
      <c r="S74" s="365"/>
      <c r="T74" s="365"/>
      <c r="U74" s="365"/>
      <c r="V74" s="365"/>
      <c r="W74" s="365"/>
      <c r="X74" s="365"/>
      <c r="Y74" s="365"/>
      <c r="Z74" s="365"/>
      <c r="AA74" s="365"/>
      <c r="AB74" s="365"/>
      <c r="AC74" s="365"/>
      <c r="AD74" s="365"/>
      <c r="AE74" s="365"/>
      <c r="AF74" s="365"/>
      <c r="AG74" s="365"/>
      <c r="AH74" s="370" t="s">
        <v>2164</v>
      </c>
      <c r="AI74" s="371"/>
      <c r="AJ74" s="371"/>
      <c r="AK74" s="372"/>
      <c r="AL74" s="235"/>
      <c r="AM74" s="213"/>
    </row>
    <row r="75" spans="1:39" ht="15" customHeight="1">
      <c r="A75" s="145"/>
      <c r="B75" s="364" t="s">
        <v>2105</v>
      </c>
      <c r="C75" s="365"/>
      <c r="D75" s="365"/>
      <c r="E75" s="365"/>
      <c r="F75" s="365"/>
      <c r="G75" s="365"/>
      <c r="H75" s="365"/>
      <c r="I75" s="365"/>
      <c r="J75" s="365"/>
      <c r="K75" s="365"/>
      <c r="L75" s="365"/>
      <c r="M75" s="365"/>
      <c r="N75" s="365"/>
      <c r="O75" s="365"/>
      <c r="P75" s="365"/>
      <c r="Q75" s="365"/>
      <c r="R75" s="365"/>
      <c r="S75" s="365"/>
      <c r="T75" s="365"/>
      <c r="U75" s="365"/>
      <c r="V75" s="365"/>
      <c r="W75" s="365"/>
      <c r="X75" s="365"/>
      <c r="Y75" s="365"/>
      <c r="Z75" s="365"/>
      <c r="AA75" s="365"/>
      <c r="AB75" s="365"/>
      <c r="AC75" s="365"/>
      <c r="AD75" s="365"/>
      <c r="AE75" s="365"/>
      <c r="AF75" s="365"/>
      <c r="AG75" s="365"/>
      <c r="AH75" s="370" t="s">
        <v>2165</v>
      </c>
      <c r="AI75" s="371"/>
      <c r="AJ75" s="371"/>
      <c r="AK75" s="372"/>
      <c r="AL75" s="235"/>
      <c r="AM75" s="213"/>
    </row>
    <row r="76" spans="1:39" ht="15" customHeight="1">
      <c r="A76" s="145"/>
      <c r="B76" s="364" t="s">
        <v>2106</v>
      </c>
      <c r="C76" s="365"/>
      <c r="D76" s="365"/>
      <c r="E76" s="365"/>
      <c r="F76" s="365"/>
      <c r="G76" s="365"/>
      <c r="H76" s="365"/>
      <c r="I76" s="365"/>
      <c r="J76" s="365"/>
      <c r="K76" s="365"/>
      <c r="L76" s="365"/>
      <c r="M76" s="365"/>
      <c r="N76" s="365"/>
      <c r="O76" s="365"/>
      <c r="P76" s="365"/>
      <c r="Q76" s="365"/>
      <c r="R76" s="365"/>
      <c r="S76" s="365"/>
      <c r="T76" s="365"/>
      <c r="U76" s="365"/>
      <c r="V76" s="365"/>
      <c r="W76" s="365"/>
      <c r="X76" s="365"/>
      <c r="Y76" s="365"/>
      <c r="Z76" s="365"/>
      <c r="AA76" s="365"/>
      <c r="AB76" s="365"/>
      <c r="AC76" s="365"/>
      <c r="AD76" s="365"/>
      <c r="AE76" s="365"/>
      <c r="AF76" s="365"/>
      <c r="AG76" s="365"/>
      <c r="AH76" s="370" t="s">
        <v>2166</v>
      </c>
      <c r="AI76" s="371"/>
      <c r="AJ76" s="371"/>
      <c r="AK76" s="372"/>
      <c r="AL76" s="235"/>
      <c r="AM76" s="213"/>
    </row>
    <row r="77" spans="1:39" ht="15" customHeight="1">
      <c r="A77" s="145"/>
      <c r="B77" s="364" t="s">
        <v>2107</v>
      </c>
      <c r="C77" s="365"/>
      <c r="D77" s="365"/>
      <c r="E77" s="365"/>
      <c r="F77" s="365"/>
      <c r="G77" s="365"/>
      <c r="H77" s="365"/>
      <c r="I77" s="365"/>
      <c r="J77" s="365"/>
      <c r="K77" s="365"/>
      <c r="L77" s="365"/>
      <c r="M77" s="365"/>
      <c r="N77" s="365"/>
      <c r="O77" s="365"/>
      <c r="P77" s="365"/>
      <c r="Q77" s="365"/>
      <c r="R77" s="365"/>
      <c r="S77" s="365"/>
      <c r="T77" s="365"/>
      <c r="U77" s="365"/>
      <c r="V77" s="365"/>
      <c r="W77" s="365"/>
      <c r="X77" s="365"/>
      <c r="Y77" s="365"/>
      <c r="Z77" s="365"/>
      <c r="AA77" s="365"/>
      <c r="AB77" s="365"/>
      <c r="AC77" s="365"/>
      <c r="AD77" s="365"/>
      <c r="AE77" s="365"/>
      <c r="AF77" s="365"/>
      <c r="AG77" s="365"/>
      <c r="AH77" s="370" t="s">
        <v>2167</v>
      </c>
      <c r="AI77" s="371"/>
      <c r="AJ77" s="371"/>
      <c r="AK77" s="372"/>
      <c r="AL77" s="235"/>
      <c r="AM77" s="213"/>
    </row>
    <row r="78" spans="1:39" ht="15" customHeight="1">
      <c r="A78" s="145"/>
      <c r="B78" s="364" t="s">
        <v>2108</v>
      </c>
      <c r="C78" s="365"/>
      <c r="D78" s="365"/>
      <c r="E78" s="365"/>
      <c r="F78" s="365"/>
      <c r="G78" s="365"/>
      <c r="H78" s="365"/>
      <c r="I78" s="365"/>
      <c r="J78" s="365"/>
      <c r="K78" s="365"/>
      <c r="L78" s="365"/>
      <c r="M78" s="365"/>
      <c r="N78" s="365"/>
      <c r="O78" s="365"/>
      <c r="P78" s="365"/>
      <c r="Q78" s="365"/>
      <c r="R78" s="365"/>
      <c r="S78" s="365"/>
      <c r="T78" s="365"/>
      <c r="U78" s="365"/>
      <c r="V78" s="365"/>
      <c r="W78" s="365"/>
      <c r="X78" s="365"/>
      <c r="Y78" s="365"/>
      <c r="Z78" s="365"/>
      <c r="AA78" s="365"/>
      <c r="AB78" s="365"/>
      <c r="AC78" s="365"/>
      <c r="AD78" s="365"/>
      <c r="AE78" s="365"/>
      <c r="AF78" s="365"/>
      <c r="AG78" s="365"/>
      <c r="AH78" s="370" t="s">
        <v>2282</v>
      </c>
      <c r="AI78" s="371"/>
      <c r="AJ78" s="371"/>
      <c r="AK78" s="372"/>
      <c r="AL78" s="235"/>
      <c r="AM78" s="213"/>
    </row>
    <row r="79" spans="1:39" ht="15" customHeight="1">
      <c r="A79" s="145"/>
      <c r="B79" s="364" t="s">
        <v>2109</v>
      </c>
      <c r="C79" s="365"/>
      <c r="D79" s="365"/>
      <c r="E79" s="365"/>
      <c r="F79" s="365"/>
      <c r="G79" s="365"/>
      <c r="H79" s="365"/>
      <c r="I79" s="365"/>
      <c r="J79" s="365"/>
      <c r="K79" s="365"/>
      <c r="L79" s="365"/>
      <c r="M79" s="365"/>
      <c r="N79" s="365"/>
      <c r="O79" s="365"/>
      <c r="P79" s="365"/>
      <c r="Q79" s="365"/>
      <c r="R79" s="365"/>
      <c r="S79" s="365"/>
      <c r="T79" s="365"/>
      <c r="U79" s="365"/>
      <c r="V79" s="365"/>
      <c r="W79" s="365"/>
      <c r="X79" s="365"/>
      <c r="Y79" s="365"/>
      <c r="Z79" s="365"/>
      <c r="AA79" s="365"/>
      <c r="AB79" s="365"/>
      <c r="AC79" s="365"/>
      <c r="AD79" s="365"/>
      <c r="AE79" s="365"/>
      <c r="AF79" s="365"/>
      <c r="AG79" s="365"/>
      <c r="AH79" s="370" t="s">
        <v>2168</v>
      </c>
      <c r="AI79" s="371"/>
      <c r="AJ79" s="371"/>
      <c r="AK79" s="372"/>
      <c r="AL79" s="235"/>
      <c r="AM79" s="213"/>
    </row>
    <row r="80" spans="1:39" ht="15" customHeight="1">
      <c r="A80" s="145"/>
      <c r="B80" s="364" t="s">
        <v>2110</v>
      </c>
      <c r="C80" s="365"/>
      <c r="D80" s="365"/>
      <c r="E80" s="365"/>
      <c r="F80" s="365"/>
      <c r="G80" s="365"/>
      <c r="H80" s="365"/>
      <c r="I80" s="365"/>
      <c r="J80" s="365"/>
      <c r="K80" s="365"/>
      <c r="L80" s="365"/>
      <c r="M80" s="365"/>
      <c r="N80" s="365"/>
      <c r="O80" s="365"/>
      <c r="P80" s="365"/>
      <c r="Q80" s="365"/>
      <c r="R80" s="365"/>
      <c r="S80" s="365"/>
      <c r="T80" s="365"/>
      <c r="U80" s="365"/>
      <c r="V80" s="365"/>
      <c r="W80" s="365"/>
      <c r="X80" s="365"/>
      <c r="Y80" s="365"/>
      <c r="Z80" s="365"/>
      <c r="AA80" s="365"/>
      <c r="AB80" s="365"/>
      <c r="AC80" s="365"/>
      <c r="AD80" s="365"/>
      <c r="AE80" s="365"/>
      <c r="AF80" s="365"/>
      <c r="AG80" s="365"/>
      <c r="AH80" s="370" t="s">
        <v>2170</v>
      </c>
      <c r="AI80" s="371"/>
      <c r="AJ80" s="371"/>
      <c r="AK80" s="372"/>
      <c r="AL80" s="235"/>
      <c r="AM80" s="213"/>
    </row>
    <row r="81" spans="1:39" ht="15" customHeight="1">
      <c r="A81" s="145"/>
      <c r="B81" s="364" t="s">
        <v>2169</v>
      </c>
      <c r="C81" s="365"/>
      <c r="D81" s="365"/>
      <c r="E81" s="365"/>
      <c r="F81" s="365"/>
      <c r="G81" s="365"/>
      <c r="H81" s="365"/>
      <c r="I81" s="365"/>
      <c r="J81" s="365"/>
      <c r="K81" s="365"/>
      <c r="L81" s="365"/>
      <c r="M81" s="365"/>
      <c r="N81" s="365"/>
      <c r="O81" s="365"/>
      <c r="P81" s="365"/>
      <c r="Q81" s="365"/>
      <c r="R81" s="365"/>
      <c r="S81" s="365"/>
      <c r="T81" s="365"/>
      <c r="U81" s="365"/>
      <c r="V81" s="365"/>
      <c r="W81" s="365"/>
      <c r="X81" s="365"/>
      <c r="Y81" s="365"/>
      <c r="Z81" s="365"/>
      <c r="AA81" s="365"/>
      <c r="AB81" s="365"/>
      <c r="AC81" s="365"/>
      <c r="AD81" s="365"/>
      <c r="AE81" s="365"/>
      <c r="AF81" s="365"/>
      <c r="AG81" s="365"/>
      <c r="AH81" s="370" t="s">
        <v>2171</v>
      </c>
      <c r="AI81" s="371"/>
      <c r="AJ81" s="371"/>
      <c r="AK81" s="372"/>
      <c r="AL81" s="235"/>
      <c r="AM81" s="213"/>
    </row>
    <row r="82" spans="1:39" ht="15" customHeight="1">
      <c r="A82" s="145"/>
      <c r="B82" s="364" t="s">
        <v>2111</v>
      </c>
      <c r="C82" s="365"/>
      <c r="D82" s="365"/>
      <c r="E82" s="365"/>
      <c r="F82" s="365"/>
      <c r="G82" s="365"/>
      <c r="H82" s="365"/>
      <c r="I82" s="365"/>
      <c r="J82" s="365"/>
      <c r="K82" s="365"/>
      <c r="L82" s="365"/>
      <c r="M82" s="365"/>
      <c r="N82" s="365"/>
      <c r="O82" s="365"/>
      <c r="P82" s="365"/>
      <c r="Q82" s="365"/>
      <c r="R82" s="365"/>
      <c r="S82" s="365"/>
      <c r="T82" s="365"/>
      <c r="U82" s="365"/>
      <c r="V82" s="365"/>
      <c r="W82" s="365"/>
      <c r="X82" s="365"/>
      <c r="Y82" s="365"/>
      <c r="Z82" s="365"/>
      <c r="AA82" s="365"/>
      <c r="AB82" s="365"/>
      <c r="AC82" s="365"/>
      <c r="AD82" s="365"/>
      <c r="AE82" s="365"/>
      <c r="AF82" s="365"/>
      <c r="AG82" s="365"/>
      <c r="AH82" s="370" t="s">
        <v>2172</v>
      </c>
      <c r="AI82" s="371"/>
      <c r="AJ82" s="371"/>
      <c r="AK82" s="372"/>
      <c r="AL82" s="235"/>
      <c r="AM82" s="213"/>
    </row>
    <row r="83" spans="1:39" ht="15" customHeight="1">
      <c r="A83" s="145"/>
      <c r="B83" s="364" t="s">
        <v>2112</v>
      </c>
      <c r="C83" s="365"/>
      <c r="D83" s="365"/>
      <c r="E83" s="365"/>
      <c r="F83" s="365"/>
      <c r="G83" s="365"/>
      <c r="H83" s="365"/>
      <c r="I83" s="365"/>
      <c r="J83" s="365"/>
      <c r="K83" s="365"/>
      <c r="L83" s="365"/>
      <c r="M83" s="365"/>
      <c r="N83" s="365"/>
      <c r="O83" s="365"/>
      <c r="P83" s="365"/>
      <c r="Q83" s="365"/>
      <c r="R83" s="365"/>
      <c r="S83" s="365"/>
      <c r="T83" s="365"/>
      <c r="U83" s="365"/>
      <c r="V83" s="365"/>
      <c r="W83" s="365"/>
      <c r="X83" s="365"/>
      <c r="Y83" s="365"/>
      <c r="Z83" s="365"/>
      <c r="AA83" s="365"/>
      <c r="AB83" s="365"/>
      <c r="AC83" s="365"/>
      <c r="AD83" s="365"/>
      <c r="AE83" s="365"/>
      <c r="AF83" s="365"/>
      <c r="AG83" s="365"/>
      <c r="AH83" s="370" t="s">
        <v>2173</v>
      </c>
      <c r="AI83" s="371"/>
      <c r="AJ83" s="371"/>
      <c r="AK83" s="372"/>
      <c r="AL83" s="235"/>
      <c r="AM83" s="213"/>
    </row>
    <row r="84" spans="1:39" ht="15" customHeight="1">
      <c r="A84" s="145"/>
      <c r="B84" s="364" t="s">
        <v>2113</v>
      </c>
      <c r="C84" s="365"/>
      <c r="D84" s="365"/>
      <c r="E84" s="365"/>
      <c r="F84" s="365"/>
      <c r="G84" s="365"/>
      <c r="H84" s="365"/>
      <c r="I84" s="365"/>
      <c r="J84" s="365"/>
      <c r="K84" s="365"/>
      <c r="L84" s="365"/>
      <c r="M84" s="365"/>
      <c r="N84" s="365"/>
      <c r="O84" s="365"/>
      <c r="P84" s="365"/>
      <c r="Q84" s="365"/>
      <c r="R84" s="365"/>
      <c r="S84" s="365"/>
      <c r="T84" s="365"/>
      <c r="U84" s="365"/>
      <c r="V84" s="365"/>
      <c r="W84" s="365"/>
      <c r="X84" s="365"/>
      <c r="Y84" s="365"/>
      <c r="Z84" s="365"/>
      <c r="AA84" s="365"/>
      <c r="AB84" s="365"/>
      <c r="AC84" s="365"/>
      <c r="AD84" s="365"/>
      <c r="AE84" s="365"/>
      <c r="AF84" s="365"/>
      <c r="AG84" s="365"/>
      <c r="AH84" s="370" t="s">
        <v>2174</v>
      </c>
      <c r="AI84" s="371"/>
      <c r="AJ84" s="371"/>
      <c r="AK84" s="372"/>
      <c r="AL84" s="235"/>
      <c r="AM84" s="213"/>
    </row>
    <row r="85" spans="1:39" ht="15" customHeight="1">
      <c r="A85" s="145"/>
      <c r="B85" s="364" t="s">
        <v>2278</v>
      </c>
      <c r="C85" s="365"/>
      <c r="D85" s="365"/>
      <c r="E85" s="365"/>
      <c r="F85" s="365"/>
      <c r="G85" s="365"/>
      <c r="H85" s="365"/>
      <c r="I85" s="365"/>
      <c r="J85" s="365"/>
      <c r="K85" s="365"/>
      <c r="L85" s="365"/>
      <c r="M85" s="365"/>
      <c r="N85" s="365"/>
      <c r="O85" s="365"/>
      <c r="P85" s="365"/>
      <c r="Q85" s="365"/>
      <c r="R85" s="365"/>
      <c r="S85" s="365"/>
      <c r="T85" s="365"/>
      <c r="U85" s="365"/>
      <c r="V85" s="365"/>
      <c r="W85" s="365"/>
      <c r="X85" s="365"/>
      <c r="Y85" s="365"/>
      <c r="Z85" s="365"/>
      <c r="AA85" s="365"/>
      <c r="AB85" s="365"/>
      <c r="AC85" s="365"/>
      <c r="AD85" s="365"/>
      <c r="AE85" s="365"/>
      <c r="AF85" s="365"/>
      <c r="AG85" s="365"/>
      <c r="AH85" s="370" t="s">
        <v>2175</v>
      </c>
      <c r="AI85" s="371"/>
      <c r="AJ85" s="371"/>
      <c r="AK85" s="372"/>
      <c r="AL85" s="235"/>
      <c r="AM85" s="213"/>
    </row>
    <row r="86" spans="1:39" ht="15" customHeight="1">
      <c r="A86" s="145"/>
      <c r="B86" s="364" t="s">
        <v>2279</v>
      </c>
      <c r="C86" s="365"/>
      <c r="D86" s="365"/>
      <c r="E86" s="365"/>
      <c r="F86" s="365"/>
      <c r="G86" s="365"/>
      <c r="H86" s="365"/>
      <c r="I86" s="365"/>
      <c r="J86" s="365"/>
      <c r="K86" s="365"/>
      <c r="L86" s="365"/>
      <c r="M86" s="365"/>
      <c r="N86" s="365"/>
      <c r="O86" s="365"/>
      <c r="P86" s="365"/>
      <c r="Q86" s="365"/>
      <c r="R86" s="365"/>
      <c r="S86" s="365"/>
      <c r="T86" s="365"/>
      <c r="U86" s="365"/>
      <c r="V86" s="365"/>
      <c r="W86" s="365"/>
      <c r="X86" s="365"/>
      <c r="Y86" s="365"/>
      <c r="Z86" s="365"/>
      <c r="AA86" s="365"/>
      <c r="AB86" s="365"/>
      <c r="AC86" s="365"/>
      <c r="AD86" s="365"/>
      <c r="AE86" s="365"/>
      <c r="AF86" s="365"/>
      <c r="AG86" s="365"/>
      <c r="AH86" s="370" t="s">
        <v>2179</v>
      </c>
      <c r="AI86" s="371"/>
      <c r="AJ86" s="371"/>
      <c r="AK86" s="372"/>
      <c r="AL86" s="235"/>
      <c r="AM86" s="213"/>
    </row>
    <row r="87" spans="1:39" ht="27.65" customHeight="1">
      <c r="A87" s="145"/>
      <c r="B87" s="364" t="s">
        <v>2280</v>
      </c>
      <c r="C87" s="365"/>
      <c r="D87" s="365"/>
      <c r="E87" s="365"/>
      <c r="F87" s="365"/>
      <c r="G87" s="365"/>
      <c r="H87" s="365"/>
      <c r="I87" s="365"/>
      <c r="J87" s="365"/>
      <c r="K87" s="365"/>
      <c r="L87" s="365"/>
      <c r="M87" s="365"/>
      <c r="N87" s="365"/>
      <c r="O87" s="365"/>
      <c r="P87" s="365"/>
      <c r="Q87" s="365"/>
      <c r="R87" s="365"/>
      <c r="S87" s="365"/>
      <c r="T87" s="365"/>
      <c r="U87" s="365"/>
      <c r="V87" s="365"/>
      <c r="W87" s="365"/>
      <c r="X87" s="365"/>
      <c r="Y87" s="365"/>
      <c r="Z87" s="365"/>
      <c r="AA87" s="365"/>
      <c r="AB87" s="365"/>
      <c r="AC87" s="365"/>
      <c r="AD87" s="365"/>
      <c r="AE87" s="365"/>
      <c r="AF87" s="365"/>
      <c r="AG87" s="365"/>
      <c r="AH87" s="452" t="s">
        <v>2178</v>
      </c>
      <c r="AI87" s="453"/>
      <c r="AJ87" s="453"/>
      <c r="AK87" s="454"/>
      <c r="AL87" s="236"/>
      <c r="AM87" s="213"/>
    </row>
    <row r="88" spans="1:39" ht="15" customHeight="1">
      <c r="A88" s="145"/>
      <c r="B88" s="364" t="s">
        <v>2281</v>
      </c>
      <c r="C88" s="365"/>
      <c r="D88" s="365"/>
      <c r="E88" s="365"/>
      <c r="F88" s="365"/>
      <c r="G88" s="365"/>
      <c r="H88" s="365"/>
      <c r="I88" s="365"/>
      <c r="J88" s="365"/>
      <c r="K88" s="365"/>
      <c r="L88" s="365"/>
      <c r="M88" s="365"/>
      <c r="N88" s="365"/>
      <c r="O88" s="365"/>
      <c r="P88" s="365"/>
      <c r="Q88" s="365"/>
      <c r="R88" s="365"/>
      <c r="S88" s="365"/>
      <c r="T88" s="365"/>
      <c r="U88" s="365"/>
      <c r="V88" s="365"/>
      <c r="W88" s="365"/>
      <c r="X88" s="365"/>
      <c r="Y88" s="365"/>
      <c r="Z88" s="365"/>
      <c r="AA88" s="365"/>
      <c r="AB88" s="365"/>
      <c r="AC88" s="365"/>
      <c r="AD88" s="365"/>
      <c r="AE88" s="365"/>
      <c r="AF88" s="365"/>
      <c r="AG88" s="365"/>
      <c r="AH88" s="452" t="s">
        <v>2177</v>
      </c>
      <c r="AI88" s="453"/>
      <c r="AJ88" s="453"/>
      <c r="AK88" s="454"/>
      <c r="AL88" s="236"/>
      <c r="AM88" s="213"/>
    </row>
    <row r="89" spans="1:39" ht="15" customHeight="1">
      <c r="A89" s="145"/>
      <c r="B89" s="364" t="s">
        <v>2114</v>
      </c>
      <c r="C89" s="365"/>
      <c r="D89" s="365"/>
      <c r="E89" s="365"/>
      <c r="F89" s="365"/>
      <c r="G89" s="365"/>
      <c r="H89" s="365"/>
      <c r="I89" s="365"/>
      <c r="J89" s="365"/>
      <c r="K89" s="365"/>
      <c r="L89" s="365"/>
      <c r="M89" s="365"/>
      <c r="N89" s="365"/>
      <c r="O89" s="365"/>
      <c r="P89" s="365"/>
      <c r="Q89" s="365"/>
      <c r="R89" s="365"/>
      <c r="S89" s="365"/>
      <c r="T89" s="365"/>
      <c r="U89" s="365"/>
      <c r="V89" s="365"/>
      <c r="W89" s="365"/>
      <c r="X89" s="365"/>
      <c r="Y89" s="365"/>
      <c r="Z89" s="365"/>
      <c r="AA89" s="365"/>
      <c r="AB89" s="365"/>
      <c r="AC89" s="365"/>
      <c r="AD89" s="365"/>
      <c r="AE89" s="365"/>
      <c r="AF89" s="365"/>
      <c r="AG89" s="365"/>
      <c r="AH89" s="370" t="s">
        <v>2180</v>
      </c>
      <c r="AI89" s="371"/>
      <c r="AJ89" s="371"/>
      <c r="AK89" s="372"/>
      <c r="AL89" s="235"/>
      <c r="AM89" s="213"/>
    </row>
    <row r="90" spans="1:39" ht="15" customHeight="1">
      <c r="A90" s="145"/>
      <c r="B90" s="364" t="s">
        <v>2115</v>
      </c>
      <c r="C90" s="365"/>
      <c r="D90" s="365"/>
      <c r="E90" s="365"/>
      <c r="F90" s="365"/>
      <c r="G90" s="365"/>
      <c r="H90" s="365"/>
      <c r="I90" s="365"/>
      <c r="J90" s="365"/>
      <c r="K90" s="365"/>
      <c r="L90" s="365"/>
      <c r="M90" s="365"/>
      <c r="N90" s="365"/>
      <c r="O90" s="365"/>
      <c r="P90" s="365"/>
      <c r="Q90" s="365"/>
      <c r="R90" s="365"/>
      <c r="S90" s="365"/>
      <c r="T90" s="365"/>
      <c r="U90" s="365"/>
      <c r="V90" s="365"/>
      <c r="W90" s="365"/>
      <c r="X90" s="365"/>
      <c r="Y90" s="365"/>
      <c r="Z90" s="365"/>
      <c r="AA90" s="365"/>
      <c r="AB90" s="365"/>
      <c r="AC90" s="365"/>
      <c r="AD90" s="365"/>
      <c r="AE90" s="365"/>
      <c r="AF90" s="365"/>
      <c r="AG90" s="365"/>
      <c r="AH90" s="370" t="s">
        <v>2181</v>
      </c>
      <c r="AI90" s="371"/>
      <c r="AJ90" s="371"/>
      <c r="AK90" s="372"/>
      <c r="AL90" s="235"/>
      <c r="AM90" s="213"/>
    </row>
    <row r="91" spans="1:39" ht="15" customHeight="1">
      <c r="A91" s="145"/>
      <c r="B91" s="364" t="s">
        <v>2182</v>
      </c>
      <c r="C91" s="365"/>
      <c r="D91" s="365"/>
      <c r="E91" s="365"/>
      <c r="F91" s="365"/>
      <c r="G91" s="365"/>
      <c r="H91" s="365"/>
      <c r="I91" s="365"/>
      <c r="J91" s="365"/>
      <c r="K91" s="365"/>
      <c r="L91" s="365"/>
      <c r="M91" s="365"/>
      <c r="N91" s="365"/>
      <c r="O91" s="365"/>
      <c r="P91" s="365"/>
      <c r="Q91" s="365"/>
      <c r="R91" s="365"/>
      <c r="S91" s="365"/>
      <c r="T91" s="365"/>
      <c r="U91" s="365"/>
      <c r="V91" s="365"/>
      <c r="W91" s="365"/>
      <c r="X91" s="365"/>
      <c r="Y91" s="365"/>
      <c r="Z91" s="365"/>
      <c r="AA91" s="365"/>
      <c r="AB91" s="365"/>
      <c r="AC91" s="365"/>
      <c r="AD91" s="365"/>
      <c r="AE91" s="365"/>
      <c r="AF91" s="365"/>
      <c r="AG91" s="365"/>
      <c r="AH91" s="370" t="s">
        <v>2183</v>
      </c>
      <c r="AI91" s="371"/>
      <c r="AJ91" s="371"/>
      <c r="AK91" s="372"/>
      <c r="AL91" s="235"/>
      <c r="AM91" s="213"/>
    </row>
    <row r="92" spans="1:39" ht="15" customHeight="1">
      <c r="A92" s="145"/>
      <c r="B92" s="364" t="s">
        <v>2116</v>
      </c>
      <c r="C92" s="365"/>
      <c r="D92" s="365"/>
      <c r="E92" s="365"/>
      <c r="F92" s="365"/>
      <c r="G92" s="365"/>
      <c r="H92" s="365"/>
      <c r="I92" s="365"/>
      <c r="J92" s="365"/>
      <c r="K92" s="365"/>
      <c r="L92" s="365"/>
      <c r="M92" s="365"/>
      <c r="N92" s="365"/>
      <c r="O92" s="365"/>
      <c r="P92" s="365"/>
      <c r="Q92" s="365"/>
      <c r="R92" s="365"/>
      <c r="S92" s="365"/>
      <c r="T92" s="365"/>
      <c r="U92" s="365"/>
      <c r="V92" s="365"/>
      <c r="W92" s="365"/>
      <c r="X92" s="365"/>
      <c r="Y92" s="365"/>
      <c r="Z92" s="365"/>
      <c r="AA92" s="365"/>
      <c r="AB92" s="365"/>
      <c r="AC92" s="365"/>
      <c r="AD92" s="365"/>
      <c r="AE92" s="365"/>
      <c r="AF92" s="365"/>
      <c r="AG92" s="451"/>
      <c r="AH92" s="370" t="s">
        <v>2184</v>
      </c>
      <c r="AI92" s="371"/>
      <c r="AJ92" s="371"/>
      <c r="AK92" s="372"/>
      <c r="AL92" s="235"/>
      <c r="AM92" s="213"/>
    </row>
    <row r="93" spans="1:39" ht="15" customHeight="1">
      <c r="A93" s="145"/>
      <c r="B93" s="364" t="s">
        <v>2117</v>
      </c>
      <c r="C93" s="365"/>
      <c r="D93" s="365"/>
      <c r="E93" s="365"/>
      <c r="F93" s="365"/>
      <c r="G93" s="365"/>
      <c r="H93" s="365"/>
      <c r="I93" s="365"/>
      <c r="J93" s="365"/>
      <c r="K93" s="365"/>
      <c r="L93" s="365"/>
      <c r="M93" s="365"/>
      <c r="N93" s="365"/>
      <c r="O93" s="365"/>
      <c r="P93" s="365"/>
      <c r="Q93" s="365"/>
      <c r="R93" s="365"/>
      <c r="S93" s="365"/>
      <c r="T93" s="365"/>
      <c r="U93" s="365"/>
      <c r="V93" s="365"/>
      <c r="W93" s="365"/>
      <c r="X93" s="365"/>
      <c r="Y93" s="365"/>
      <c r="Z93" s="365"/>
      <c r="AA93" s="365"/>
      <c r="AB93" s="365"/>
      <c r="AC93" s="365"/>
      <c r="AD93" s="365"/>
      <c r="AE93" s="365"/>
      <c r="AF93" s="365"/>
      <c r="AG93" s="451"/>
      <c r="AH93" s="370" t="s">
        <v>2185</v>
      </c>
      <c r="AI93" s="371"/>
      <c r="AJ93" s="371"/>
      <c r="AK93" s="372"/>
      <c r="AL93" s="235"/>
      <c r="AM93" s="213"/>
    </row>
    <row r="94" spans="1:39" ht="15" customHeight="1">
      <c r="A94" s="145"/>
      <c r="B94" s="364" t="s">
        <v>2118</v>
      </c>
      <c r="C94" s="365"/>
      <c r="D94" s="365"/>
      <c r="E94" s="365"/>
      <c r="F94" s="365"/>
      <c r="G94" s="365"/>
      <c r="H94" s="365"/>
      <c r="I94" s="365"/>
      <c r="J94" s="365"/>
      <c r="K94" s="365"/>
      <c r="L94" s="365"/>
      <c r="M94" s="365"/>
      <c r="N94" s="365"/>
      <c r="O94" s="365"/>
      <c r="P94" s="365"/>
      <c r="Q94" s="365"/>
      <c r="R94" s="365"/>
      <c r="S94" s="365"/>
      <c r="T94" s="365"/>
      <c r="U94" s="365"/>
      <c r="V94" s="365"/>
      <c r="W94" s="365"/>
      <c r="X94" s="365"/>
      <c r="Y94" s="365"/>
      <c r="Z94" s="365"/>
      <c r="AA94" s="365"/>
      <c r="AB94" s="365"/>
      <c r="AC94" s="365"/>
      <c r="AD94" s="365"/>
      <c r="AE94" s="365"/>
      <c r="AF94" s="365"/>
      <c r="AG94" s="451"/>
      <c r="AH94" s="370" t="s">
        <v>2186</v>
      </c>
      <c r="AI94" s="371"/>
      <c r="AJ94" s="371"/>
      <c r="AK94" s="372"/>
      <c r="AL94" s="235"/>
      <c r="AM94" s="213"/>
    </row>
    <row r="95" spans="1:39" ht="15" customHeight="1">
      <c r="A95" s="145"/>
      <c r="B95" s="364" t="s">
        <v>2176</v>
      </c>
      <c r="C95" s="365"/>
      <c r="D95" s="365"/>
      <c r="E95" s="365"/>
      <c r="F95" s="365"/>
      <c r="G95" s="365"/>
      <c r="H95" s="365"/>
      <c r="I95" s="365"/>
      <c r="J95" s="365"/>
      <c r="K95" s="365"/>
      <c r="L95" s="365"/>
      <c r="M95" s="365"/>
      <c r="N95" s="365"/>
      <c r="O95" s="365"/>
      <c r="P95" s="365"/>
      <c r="Q95" s="365"/>
      <c r="R95" s="365"/>
      <c r="S95" s="365"/>
      <c r="T95" s="365"/>
      <c r="U95" s="365"/>
      <c r="V95" s="365"/>
      <c r="W95" s="365"/>
      <c r="X95" s="365"/>
      <c r="Y95" s="365"/>
      <c r="Z95" s="365"/>
      <c r="AA95" s="365"/>
      <c r="AB95" s="365"/>
      <c r="AC95" s="365"/>
      <c r="AD95" s="365"/>
      <c r="AE95" s="365"/>
      <c r="AF95" s="365"/>
      <c r="AG95" s="451"/>
      <c r="AH95" s="452" t="s">
        <v>2187</v>
      </c>
      <c r="AI95" s="453"/>
      <c r="AJ95" s="453"/>
      <c r="AK95" s="454"/>
      <c r="AL95" s="236"/>
      <c r="AM95" s="213"/>
    </row>
    <row r="96" spans="1:39" ht="15" customHeight="1">
      <c r="A96" s="145"/>
      <c r="B96" s="364" t="s">
        <v>2119</v>
      </c>
      <c r="C96" s="365"/>
      <c r="D96" s="365"/>
      <c r="E96" s="365"/>
      <c r="F96" s="365"/>
      <c r="G96" s="365"/>
      <c r="H96" s="365"/>
      <c r="I96" s="365"/>
      <c r="J96" s="365"/>
      <c r="K96" s="365"/>
      <c r="L96" s="365"/>
      <c r="M96" s="365"/>
      <c r="N96" s="365"/>
      <c r="O96" s="365"/>
      <c r="P96" s="365"/>
      <c r="Q96" s="365"/>
      <c r="R96" s="365"/>
      <c r="S96" s="365"/>
      <c r="T96" s="365"/>
      <c r="U96" s="365"/>
      <c r="V96" s="365"/>
      <c r="W96" s="365"/>
      <c r="X96" s="365"/>
      <c r="Y96" s="365"/>
      <c r="Z96" s="365"/>
      <c r="AA96" s="365"/>
      <c r="AB96" s="365"/>
      <c r="AC96" s="365"/>
      <c r="AD96" s="365"/>
      <c r="AE96" s="365"/>
      <c r="AF96" s="365"/>
      <c r="AG96" s="451"/>
      <c r="AH96" s="452" t="s">
        <v>2188</v>
      </c>
      <c r="AI96" s="453"/>
      <c r="AJ96" s="453"/>
      <c r="AK96" s="454"/>
      <c r="AL96" s="236"/>
      <c r="AM96" s="213"/>
    </row>
    <row r="97" spans="1:39" ht="15" customHeight="1">
      <c r="A97" s="145"/>
      <c r="B97" s="364" t="s">
        <v>2120</v>
      </c>
      <c r="C97" s="365"/>
      <c r="D97" s="365"/>
      <c r="E97" s="365"/>
      <c r="F97" s="365"/>
      <c r="G97" s="365"/>
      <c r="H97" s="365"/>
      <c r="I97" s="365"/>
      <c r="J97" s="365"/>
      <c r="K97" s="365"/>
      <c r="L97" s="365"/>
      <c r="M97" s="365"/>
      <c r="N97" s="365"/>
      <c r="O97" s="365"/>
      <c r="P97" s="365"/>
      <c r="Q97" s="365"/>
      <c r="R97" s="365"/>
      <c r="S97" s="365"/>
      <c r="T97" s="365"/>
      <c r="U97" s="365"/>
      <c r="V97" s="365"/>
      <c r="W97" s="365"/>
      <c r="X97" s="365"/>
      <c r="Y97" s="365"/>
      <c r="Z97" s="365"/>
      <c r="AA97" s="365"/>
      <c r="AB97" s="365"/>
      <c r="AC97" s="365"/>
      <c r="AD97" s="365"/>
      <c r="AE97" s="365"/>
      <c r="AF97" s="365"/>
      <c r="AG97" s="451"/>
      <c r="AH97" s="452" t="s">
        <v>2189</v>
      </c>
      <c r="AI97" s="453"/>
      <c r="AJ97" s="453"/>
      <c r="AK97" s="454"/>
      <c r="AL97" s="236"/>
      <c r="AM97" s="213"/>
    </row>
    <row r="98" spans="1:39" ht="15" customHeight="1">
      <c r="A98" s="145"/>
      <c r="B98" s="364" t="s">
        <v>2191</v>
      </c>
      <c r="C98" s="365"/>
      <c r="D98" s="365"/>
      <c r="E98" s="365"/>
      <c r="F98" s="365"/>
      <c r="G98" s="365"/>
      <c r="H98" s="365"/>
      <c r="I98" s="365"/>
      <c r="J98" s="365"/>
      <c r="K98" s="365"/>
      <c r="L98" s="365"/>
      <c r="M98" s="365"/>
      <c r="N98" s="365"/>
      <c r="O98" s="365"/>
      <c r="P98" s="365"/>
      <c r="Q98" s="365"/>
      <c r="R98" s="365"/>
      <c r="S98" s="365"/>
      <c r="T98" s="365"/>
      <c r="U98" s="365"/>
      <c r="V98" s="365"/>
      <c r="W98" s="365"/>
      <c r="X98" s="365"/>
      <c r="Y98" s="365"/>
      <c r="Z98" s="365"/>
      <c r="AA98" s="365"/>
      <c r="AB98" s="365"/>
      <c r="AC98" s="365"/>
      <c r="AD98" s="365"/>
      <c r="AE98" s="365"/>
      <c r="AF98" s="365"/>
      <c r="AG98" s="451"/>
      <c r="AH98" s="452" t="s">
        <v>2190</v>
      </c>
      <c r="AI98" s="453"/>
      <c r="AJ98" s="453"/>
      <c r="AK98" s="454"/>
      <c r="AL98" s="236"/>
      <c r="AM98" s="213"/>
    </row>
    <row r="99" spans="1:39" ht="15" customHeight="1">
      <c r="A99" s="145"/>
      <c r="B99" s="364" t="s">
        <v>2121</v>
      </c>
      <c r="C99" s="365"/>
      <c r="D99" s="365"/>
      <c r="E99" s="365"/>
      <c r="F99" s="365"/>
      <c r="G99" s="365"/>
      <c r="H99" s="365"/>
      <c r="I99" s="365"/>
      <c r="J99" s="365"/>
      <c r="K99" s="365"/>
      <c r="L99" s="365"/>
      <c r="M99" s="365"/>
      <c r="N99" s="365"/>
      <c r="O99" s="365"/>
      <c r="P99" s="365"/>
      <c r="Q99" s="365"/>
      <c r="R99" s="365"/>
      <c r="S99" s="365"/>
      <c r="T99" s="365"/>
      <c r="U99" s="365"/>
      <c r="V99" s="365"/>
      <c r="W99" s="365"/>
      <c r="X99" s="365"/>
      <c r="Y99" s="365"/>
      <c r="Z99" s="365"/>
      <c r="AA99" s="365"/>
      <c r="AB99" s="365"/>
      <c r="AC99" s="365"/>
      <c r="AD99" s="365"/>
      <c r="AE99" s="365"/>
      <c r="AF99" s="365"/>
      <c r="AG99" s="451"/>
      <c r="AH99" s="452" t="s">
        <v>2192</v>
      </c>
      <c r="AI99" s="453"/>
      <c r="AJ99" s="453"/>
      <c r="AK99" s="454"/>
      <c r="AL99" s="236"/>
      <c r="AM99" s="213"/>
    </row>
    <row r="100" spans="1:39" ht="15" customHeight="1">
      <c r="A100" s="145"/>
      <c r="B100" s="364" t="s">
        <v>2122</v>
      </c>
      <c r="C100" s="365"/>
      <c r="D100" s="365"/>
      <c r="E100" s="365"/>
      <c r="F100" s="365"/>
      <c r="G100" s="365"/>
      <c r="H100" s="365"/>
      <c r="I100" s="365"/>
      <c r="J100" s="365"/>
      <c r="K100" s="365"/>
      <c r="L100" s="365"/>
      <c r="M100" s="365"/>
      <c r="N100" s="365"/>
      <c r="O100" s="365"/>
      <c r="P100" s="365"/>
      <c r="Q100" s="365"/>
      <c r="R100" s="365"/>
      <c r="S100" s="365"/>
      <c r="T100" s="365"/>
      <c r="U100" s="365"/>
      <c r="V100" s="365"/>
      <c r="W100" s="365"/>
      <c r="X100" s="365"/>
      <c r="Y100" s="365"/>
      <c r="Z100" s="365"/>
      <c r="AA100" s="365"/>
      <c r="AB100" s="365"/>
      <c r="AC100" s="365"/>
      <c r="AD100" s="365"/>
      <c r="AE100" s="365"/>
      <c r="AF100" s="365"/>
      <c r="AG100" s="451"/>
      <c r="AH100" s="452" t="s">
        <v>2193</v>
      </c>
      <c r="AI100" s="453"/>
      <c r="AJ100" s="453"/>
      <c r="AK100" s="454"/>
      <c r="AL100" s="236"/>
      <c r="AM100" s="213"/>
    </row>
    <row r="101" spans="1:39" ht="15" customHeight="1">
      <c r="A101" s="145"/>
      <c r="B101" s="364" t="s">
        <v>2123</v>
      </c>
      <c r="C101" s="365"/>
      <c r="D101" s="365"/>
      <c r="E101" s="365"/>
      <c r="F101" s="365"/>
      <c r="G101" s="365"/>
      <c r="H101" s="365"/>
      <c r="I101" s="365"/>
      <c r="J101" s="365"/>
      <c r="K101" s="365"/>
      <c r="L101" s="365"/>
      <c r="M101" s="365"/>
      <c r="N101" s="365"/>
      <c r="O101" s="365"/>
      <c r="P101" s="365"/>
      <c r="Q101" s="365"/>
      <c r="R101" s="365"/>
      <c r="S101" s="365"/>
      <c r="T101" s="365"/>
      <c r="U101" s="365"/>
      <c r="V101" s="365"/>
      <c r="W101" s="365"/>
      <c r="X101" s="365"/>
      <c r="Y101" s="365"/>
      <c r="Z101" s="365"/>
      <c r="AA101" s="365"/>
      <c r="AB101" s="365"/>
      <c r="AC101" s="365"/>
      <c r="AD101" s="365"/>
      <c r="AE101" s="365"/>
      <c r="AF101" s="365"/>
      <c r="AG101" s="451"/>
      <c r="AH101" s="452" t="s">
        <v>2194</v>
      </c>
      <c r="AI101" s="453"/>
      <c r="AJ101" s="453"/>
      <c r="AK101" s="454"/>
      <c r="AL101" s="236"/>
      <c r="AM101" s="213"/>
    </row>
    <row r="102" spans="1:39" ht="15" customHeight="1">
      <c r="A102" s="145"/>
      <c r="B102" s="364" t="s">
        <v>2124</v>
      </c>
      <c r="C102" s="365"/>
      <c r="D102" s="365"/>
      <c r="E102" s="365"/>
      <c r="F102" s="365"/>
      <c r="G102" s="365"/>
      <c r="H102" s="365"/>
      <c r="I102" s="365"/>
      <c r="J102" s="365"/>
      <c r="K102" s="365"/>
      <c r="L102" s="365"/>
      <c r="M102" s="365"/>
      <c r="N102" s="365"/>
      <c r="O102" s="365"/>
      <c r="P102" s="365"/>
      <c r="Q102" s="365"/>
      <c r="R102" s="365"/>
      <c r="S102" s="365"/>
      <c r="T102" s="365"/>
      <c r="U102" s="365"/>
      <c r="V102" s="365"/>
      <c r="W102" s="365"/>
      <c r="X102" s="365"/>
      <c r="Y102" s="365"/>
      <c r="Z102" s="365"/>
      <c r="AA102" s="365"/>
      <c r="AB102" s="365"/>
      <c r="AC102" s="365"/>
      <c r="AD102" s="365"/>
      <c r="AE102" s="365"/>
      <c r="AF102" s="365"/>
      <c r="AG102" s="451"/>
      <c r="AH102" s="452" t="s">
        <v>2195</v>
      </c>
      <c r="AI102" s="453"/>
      <c r="AJ102" s="453"/>
      <c r="AK102" s="454"/>
      <c r="AL102" s="236"/>
      <c r="AM102" s="213"/>
    </row>
    <row r="103" spans="1:39" ht="15" customHeight="1">
      <c r="A103" s="145"/>
      <c r="B103" s="364" t="s">
        <v>2125</v>
      </c>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c r="AD103" s="365"/>
      <c r="AE103" s="365"/>
      <c r="AF103" s="365"/>
      <c r="AG103" s="451"/>
      <c r="AH103" s="452" t="s">
        <v>2196</v>
      </c>
      <c r="AI103" s="453"/>
      <c r="AJ103" s="453"/>
      <c r="AK103" s="454"/>
      <c r="AL103" s="236"/>
      <c r="AM103" s="213"/>
    </row>
    <row r="104" spans="1:39" ht="15" customHeight="1">
      <c r="A104" s="145"/>
      <c r="B104" s="364" t="s">
        <v>2126</v>
      </c>
      <c r="C104" s="365"/>
      <c r="D104" s="365"/>
      <c r="E104" s="365"/>
      <c r="F104" s="365"/>
      <c r="G104" s="365"/>
      <c r="H104" s="365"/>
      <c r="I104" s="365"/>
      <c r="J104" s="365"/>
      <c r="K104" s="365"/>
      <c r="L104" s="365"/>
      <c r="M104" s="365"/>
      <c r="N104" s="365"/>
      <c r="O104" s="365"/>
      <c r="P104" s="365"/>
      <c r="Q104" s="365"/>
      <c r="R104" s="365"/>
      <c r="S104" s="365"/>
      <c r="T104" s="365"/>
      <c r="U104" s="365"/>
      <c r="V104" s="365"/>
      <c r="W104" s="365"/>
      <c r="X104" s="365"/>
      <c r="Y104" s="365"/>
      <c r="Z104" s="365"/>
      <c r="AA104" s="365"/>
      <c r="AB104" s="365"/>
      <c r="AC104" s="365"/>
      <c r="AD104" s="365"/>
      <c r="AE104" s="365"/>
      <c r="AF104" s="365"/>
      <c r="AG104" s="451"/>
      <c r="AH104" s="452" t="s">
        <v>2197</v>
      </c>
      <c r="AI104" s="453"/>
      <c r="AJ104" s="453"/>
      <c r="AK104" s="454"/>
      <c r="AL104" s="236"/>
      <c r="AM104" s="213"/>
    </row>
    <row r="105" spans="1:39" ht="30" customHeight="1">
      <c r="A105" s="145"/>
      <c r="B105" s="364" t="s">
        <v>2127</v>
      </c>
      <c r="C105" s="365"/>
      <c r="D105" s="365"/>
      <c r="E105" s="365"/>
      <c r="F105" s="365"/>
      <c r="G105" s="365"/>
      <c r="H105" s="365"/>
      <c r="I105" s="365"/>
      <c r="J105" s="365"/>
      <c r="K105" s="365"/>
      <c r="L105" s="365"/>
      <c r="M105" s="365"/>
      <c r="N105" s="365"/>
      <c r="O105" s="365"/>
      <c r="P105" s="365"/>
      <c r="Q105" s="365"/>
      <c r="R105" s="365"/>
      <c r="S105" s="365"/>
      <c r="T105" s="365"/>
      <c r="U105" s="365"/>
      <c r="V105" s="365"/>
      <c r="W105" s="365"/>
      <c r="X105" s="365"/>
      <c r="Y105" s="365"/>
      <c r="Z105" s="365"/>
      <c r="AA105" s="365"/>
      <c r="AB105" s="365"/>
      <c r="AC105" s="365"/>
      <c r="AD105" s="365"/>
      <c r="AE105" s="365"/>
      <c r="AF105" s="365"/>
      <c r="AG105" s="451"/>
      <c r="AH105" s="452" t="s">
        <v>2198</v>
      </c>
      <c r="AI105" s="453"/>
      <c r="AJ105" s="453"/>
      <c r="AK105" s="454"/>
      <c r="AL105" s="236"/>
      <c r="AM105" s="213"/>
    </row>
    <row r="106" spans="1:39" ht="15" customHeight="1">
      <c r="A106" s="145"/>
      <c r="B106" s="364" t="s">
        <v>2128</v>
      </c>
      <c r="C106" s="365"/>
      <c r="D106" s="365"/>
      <c r="E106" s="365"/>
      <c r="F106" s="365"/>
      <c r="G106" s="365"/>
      <c r="H106" s="365"/>
      <c r="I106" s="365"/>
      <c r="J106" s="365"/>
      <c r="K106" s="365"/>
      <c r="L106" s="365"/>
      <c r="M106" s="365"/>
      <c r="N106" s="365"/>
      <c r="O106" s="365"/>
      <c r="P106" s="365"/>
      <c r="Q106" s="365"/>
      <c r="R106" s="365"/>
      <c r="S106" s="365"/>
      <c r="T106" s="365"/>
      <c r="U106" s="365"/>
      <c r="V106" s="365"/>
      <c r="W106" s="365"/>
      <c r="X106" s="365"/>
      <c r="Y106" s="365"/>
      <c r="Z106" s="365"/>
      <c r="AA106" s="365"/>
      <c r="AB106" s="365"/>
      <c r="AC106" s="365"/>
      <c r="AD106" s="365"/>
      <c r="AE106" s="365"/>
      <c r="AF106" s="365"/>
      <c r="AG106" s="451"/>
      <c r="AH106" s="452" t="s">
        <v>2199</v>
      </c>
      <c r="AI106" s="453"/>
      <c r="AJ106" s="453"/>
      <c r="AK106" s="454"/>
      <c r="AL106" s="236"/>
      <c r="AM106" s="213"/>
    </row>
    <row r="107" spans="1:39" ht="15" customHeight="1">
      <c r="A107" s="145"/>
      <c r="B107" s="364" t="s">
        <v>2129</v>
      </c>
      <c r="C107" s="365"/>
      <c r="D107" s="365"/>
      <c r="E107" s="365"/>
      <c r="F107" s="365"/>
      <c r="G107" s="365"/>
      <c r="H107" s="365"/>
      <c r="I107" s="365"/>
      <c r="J107" s="365"/>
      <c r="K107" s="365"/>
      <c r="L107" s="365"/>
      <c r="M107" s="365"/>
      <c r="N107" s="365"/>
      <c r="O107" s="365"/>
      <c r="P107" s="365"/>
      <c r="Q107" s="365"/>
      <c r="R107" s="365"/>
      <c r="S107" s="365"/>
      <c r="T107" s="365"/>
      <c r="U107" s="365"/>
      <c r="V107" s="365"/>
      <c r="W107" s="365"/>
      <c r="X107" s="365"/>
      <c r="Y107" s="365"/>
      <c r="Z107" s="365"/>
      <c r="AA107" s="365"/>
      <c r="AB107" s="365"/>
      <c r="AC107" s="365"/>
      <c r="AD107" s="365"/>
      <c r="AE107" s="365"/>
      <c r="AF107" s="365"/>
      <c r="AG107" s="451"/>
      <c r="AH107" s="452" t="s">
        <v>2200</v>
      </c>
      <c r="AI107" s="453"/>
      <c r="AJ107" s="453"/>
      <c r="AK107" s="454"/>
      <c r="AL107" s="236"/>
      <c r="AM107" s="213"/>
    </row>
    <row r="108" spans="1:39" ht="15" customHeight="1">
      <c r="A108" s="145"/>
      <c r="B108" s="364" t="s">
        <v>2130</v>
      </c>
      <c r="C108" s="365"/>
      <c r="D108" s="365"/>
      <c r="E108" s="365"/>
      <c r="F108" s="365"/>
      <c r="G108" s="365"/>
      <c r="H108" s="365"/>
      <c r="I108" s="365"/>
      <c r="J108" s="365"/>
      <c r="K108" s="365"/>
      <c r="L108" s="365"/>
      <c r="M108" s="365"/>
      <c r="N108" s="365"/>
      <c r="O108" s="365"/>
      <c r="P108" s="365"/>
      <c r="Q108" s="365"/>
      <c r="R108" s="365"/>
      <c r="S108" s="365"/>
      <c r="T108" s="365"/>
      <c r="U108" s="365"/>
      <c r="V108" s="365"/>
      <c r="W108" s="365"/>
      <c r="X108" s="365"/>
      <c r="Y108" s="365"/>
      <c r="Z108" s="365"/>
      <c r="AA108" s="365"/>
      <c r="AB108" s="365"/>
      <c r="AC108" s="365"/>
      <c r="AD108" s="365"/>
      <c r="AE108" s="365"/>
      <c r="AF108" s="365"/>
      <c r="AG108" s="451"/>
      <c r="AH108" s="452" t="s">
        <v>2201</v>
      </c>
      <c r="AI108" s="453"/>
      <c r="AJ108" s="453"/>
      <c r="AK108" s="454"/>
      <c r="AL108" s="236"/>
      <c r="AM108" s="213"/>
    </row>
    <row r="109" spans="1:39" ht="15" customHeight="1">
      <c r="A109" s="145"/>
      <c r="B109" s="364" t="s">
        <v>2131</v>
      </c>
      <c r="C109" s="365"/>
      <c r="D109" s="365"/>
      <c r="E109" s="365"/>
      <c r="F109" s="365"/>
      <c r="G109" s="365"/>
      <c r="H109" s="365"/>
      <c r="I109" s="365"/>
      <c r="J109" s="365"/>
      <c r="K109" s="365"/>
      <c r="L109" s="365"/>
      <c r="M109" s="365"/>
      <c r="N109" s="365"/>
      <c r="O109" s="365"/>
      <c r="P109" s="365"/>
      <c r="Q109" s="365"/>
      <c r="R109" s="365"/>
      <c r="S109" s="365"/>
      <c r="T109" s="365"/>
      <c r="U109" s="365"/>
      <c r="V109" s="365"/>
      <c r="W109" s="365"/>
      <c r="X109" s="365"/>
      <c r="Y109" s="365"/>
      <c r="Z109" s="365"/>
      <c r="AA109" s="365"/>
      <c r="AB109" s="365"/>
      <c r="AC109" s="365"/>
      <c r="AD109" s="365"/>
      <c r="AE109" s="365"/>
      <c r="AF109" s="365"/>
      <c r="AG109" s="451"/>
      <c r="AH109" s="452" t="s">
        <v>2202</v>
      </c>
      <c r="AI109" s="453"/>
      <c r="AJ109" s="453"/>
      <c r="AK109" s="454"/>
      <c r="AL109" s="236"/>
      <c r="AM109" s="213"/>
    </row>
    <row r="110" spans="1:39" ht="15" customHeight="1">
      <c r="A110" s="145"/>
      <c r="B110" s="364" t="s">
        <v>2132</v>
      </c>
      <c r="C110" s="365"/>
      <c r="D110" s="365"/>
      <c r="E110" s="365"/>
      <c r="F110" s="365"/>
      <c r="G110" s="365"/>
      <c r="H110" s="365"/>
      <c r="I110" s="365"/>
      <c r="J110" s="365"/>
      <c r="K110" s="365"/>
      <c r="L110" s="365"/>
      <c r="M110" s="365"/>
      <c r="N110" s="365"/>
      <c r="O110" s="365"/>
      <c r="P110" s="365"/>
      <c r="Q110" s="365"/>
      <c r="R110" s="365"/>
      <c r="S110" s="365"/>
      <c r="T110" s="365"/>
      <c r="U110" s="365"/>
      <c r="V110" s="365"/>
      <c r="W110" s="365"/>
      <c r="X110" s="365"/>
      <c r="Y110" s="365"/>
      <c r="Z110" s="365"/>
      <c r="AA110" s="365"/>
      <c r="AB110" s="365"/>
      <c r="AC110" s="365"/>
      <c r="AD110" s="365"/>
      <c r="AE110" s="365"/>
      <c r="AF110" s="365"/>
      <c r="AG110" s="451"/>
      <c r="AH110" s="452" t="s">
        <v>2203</v>
      </c>
      <c r="AI110" s="453"/>
      <c r="AJ110" s="453"/>
      <c r="AK110" s="454"/>
      <c r="AL110" s="236"/>
      <c r="AM110" s="213"/>
    </row>
    <row r="111" spans="1:39" ht="45" customHeight="1">
      <c r="A111" s="145"/>
      <c r="B111" s="364" t="s">
        <v>2310</v>
      </c>
      <c r="C111" s="365"/>
      <c r="D111" s="365"/>
      <c r="E111" s="365"/>
      <c r="F111" s="365"/>
      <c r="G111" s="365"/>
      <c r="H111" s="365"/>
      <c r="I111" s="365"/>
      <c r="J111" s="365"/>
      <c r="K111" s="365"/>
      <c r="L111" s="365"/>
      <c r="M111" s="365"/>
      <c r="N111" s="365"/>
      <c r="O111" s="365"/>
      <c r="P111" s="365"/>
      <c r="Q111" s="365"/>
      <c r="R111" s="365"/>
      <c r="S111" s="365"/>
      <c r="T111" s="365"/>
      <c r="U111" s="365"/>
      <c r="V111" s="365"/>
      <c r="W111" s="365"/>
      <c r="X111" s="365"/>
      <c r="Y111" s="365"/>
      <c r="Z111" s="365"/>
      <c r="AA111" s="365"/>
      <c r="AB111" s="365"/>
      <c r="AC111" s="365"/>
      <c r="AD111" s="365"/>
      <c r="AE111" s="365"/>
      <c r="AF111" s="365"/>
      <c r="AG111" s="451"/>
      <c r="AH111" s="452" t="s">
        <v>2204</v>
      </c>
      <c r="AI111" s="453"/>
      <c r="AJ111" s="453"/>
      <c r="AK111" s="454"/>
      <c r="AL111" s="236"/>
      <c r="AM111" s="213"/>
    </row>
    <row r="112" spans="1:39" ht="30" customHeight="1">
      <c r="A112" s="145"/>
      <c r="B112" s="364" t="s">
        <v>2311</v>
      </c>
      <c r="C112" s="365"/>
      <c r="D112" s="365"/>
      <c r="E112" s="365"/>
      <c r="F112" s="365"/>
      <c r="G112" s="365"/>
      <c r="H112" s="365"/>
      <c r="I112" s="365"/>
      <c r="J112" s="365"/>
      <c r="K112" s="365"/>
      <c r="L112" s="365"/>
      <c r="M112" s="365"/>
      <c r="N112" s="365"/>
      <c r="O112" s="365"/>
      <c r="P112" s="365"/>
      <c r="Q112" s="365"/>
      <c r="R112" s="365"/>
      <c r="S112" s="365"/>
      <c r="T112" s="365"/>
      <c r="U112" s="365"/>
      <c r="V112" s="365"/>
      <c r="W112" s="365"/>
      <c r="X112" s="365"/>
      <c r="Y112" s="365"/>
      <c r="Z112" s="365"/>
      <c r="AA112" s="365"/>
      <c r="AB112" s="365"/>
      <c r="AC112" s="365"/>
      <c r="AD112" s="365"/>
      <c r="AE112" s="365"/>
      <c r="AF112" s="365"/>
      <c r="AG112" s="451"/>
      <c r="AH112" s="452" t="s">
        <v>2205</v>
      </c>
      <c r="AI112" s="453"/>
      <c r="AJ112" s="453"/>
      <c r="AK112" s="454"/>
      <c r="AL112" s="236"/>
      <c r="AM112" s="213"/>
    </row>
    <row r="113" spans="1:39" ht="15" customHeight="1">
      <c r="A113" s="145"/>
      <c r="B113" s="364" t="s">
        <v>2133</v>
      </c>
      <c r="C113" s="365"/>
      <c r="D113" s="365"/>
      <c r="E113" s="365"/>
      <c r="F113" s="365"/>
      <c r="G113" s="365"/>
      <c r="H113" s="365"/>
      <c r="I113" s="365"/>
      <c r="J113" s="365"/>
      <c r="K113" s="365"/>
      <c r="L113" s="365"/>
      <c r="M113" s="365"/>
      <c r="N113" s="365"/>
      <c r="O113" s="365"/>
      <c r="P113" s="365"/>
      <c r="Q113" s="365"/>
      <c r="R113" s="365"/>
      <c r="S113" s="365"/>
      <c r="T113" s="365"/>
      <c r="U113" s="365"/>
      <c r="V113" s="365"/>
      <c r="W113" s="365"/>
      <c r="X113" s="365"/>
      <c r="Y113" s="365"/>
      <c r="Z113" s="365"/>
      <c r="AA113" s="365"/>
      <c r="AB113" s="365"/>
      <c r="AC113" s="365"/>
      <c r="AD113" s="365"/>
      <c r="AE113" s="365"/>
      <c r="AF113" s="365"/>
      <c r="AG113" s="451"/>
      <c r="AH113" s="452" t="s">
        <v>2206</v>
      </c>
      <c r="AI113" s="453"/>
      <c r="AJ113" s="453"/>
      <c r="AK113" s="454"/>
      <c r="AL113" s="236"/>
      <c r="AM113" s="213"/>
    </row>
    <row r="114" spans="1:39" ht="120" customHeight="1">
      <c r="A114" s="145"/>
      <c r="B114" s="364" t="s">
        <v>2309</v>
      </c>
      <c r="C114" s="365"/>
      <c r="D114" s="365"/>
      <c r="E114" s="365"/>
      <c r="F114" s="365"/>
      <c r="G114" s="365"/>
      <c r="H114" s="365"/>
      <c r="I114" s="365"/>
      <c r="J114" s="365"/>
      <c r="K114" s="365"/>
      <c r="L114" s="365"/>
      <c r="M114" s="365"/>
      <c r="N114" s="365"/>
      <c r="O114" s="365"/>
      <c r="P114" s="365"/>
      <c r="Q114" s="365"/>
      <c r="R114" s="365"/>
      <c r="S114" s="365"/>
      <c r="T114" s="365"/>
      <c r="U114" s="365"/>
      <c r="V114" s="365"/>
      <c r="W114" s="365"/>
      <c r="X114" s="365"/>
      <c r="Y114" s="365"/>
      <c r="Z114" s="365"/>
      <c r="AA114" s="365"/>
      <c r="AB114" s="365"/>
      <c r="AC114" s="365"/>
      <c r="AD114" s="365"/>
      <c r="AE114" s="365"/>
      <c r="AF114" s="365"/>
      <c r="AG114" s="451"/>
      <c r="AH114" s="452" t="s">
        <v>2207</v>
      </c>
      <c r="AI114" s="453"/>
      <c r="AJ114" s="453"/>
      <c r="AK114" s="454"/>
      <c r="AL114" s="236"/>
      <c r="AM114" s="213"/>
    </row>
    <row r="115" spans="1:39" ht="30" customHeight="1">
      <c r="A115" s="145"/>
      <c r="B115" s="364" t="s">
        <v>2134</v>
      </c>
      <c r="C115" s="365"/>
      <c r="D115" s="365"/>
      <c r="E115" s="365"/>
      <c r="F115" s="365"/>
      <c r="G115" s="365"/>
      <c r="H115" s="365"/>
      <c r="I115" s="365"/>
      <c r="J115" s="365"/>
      <c r="K115" s="365"/>
      <c r="L115" s="365"/>
      <c r="M115" s="365"/>
      <c r="N115" s="365"/>
      <c r="O115" s="365"/>
      <c r="P115" s="365"/>
      <c r="Q115" s="365"/>
      <c r="R115" s="365"/>
      <c r="S115" s="365"/>
      <c r="T115" s="365"/>
      <c r="U115" s="365"/>
      <c r="V115" s="365"/>
      <c r="W115" s="365"/>
      <c r="X115" s="365"/>
      <c r="Y115" s="365"/>
      <c r="Z115" s="365"/>
      <c r="AA115" s="365"/>
      <c r="AB115" s="365"/>
      <c r="AC115" s="365"/>
      <c r="AD115" s="365"/>
      <c r="AE115" s="365"/>
      <c r="AF115" s="365"/>
      <c r="AG115" s="451"/>
      <c r="AH115" s="452" t="s">
        <v>2208</v>
      </c>
      <c r="AI115" s="453"/>
      <c r="AJ115" s="453"/>
      <c r="AK115" s="454"/>
      <c r="AL115" s="236"/>
      <c r="AM115" s="213"/>
    </row>
    <row r="116" spans="1:39" ht="15" customHeight="1">
      <c r="A116" s="145"/>
      <c r="B116" s="364" t="s">
        <v>2135</v>
      </c>
      <c r="C116" s="365"/>
      <c r="D116" s="365"/>
      <c r="E116" s="365"/>
      <c r="F116" s="365"/>
      <c r="G116" s="365"/>
      <c r="H116" s="365"/>
      <c r="I116" s="365"/>
      <c r="J116" s="365"/>
      <c r="K116" s="365"/>
      <c r="L116" s="365"/>
      <c r="M116" s="365"/>
      <c r="N116" s="365"/>
      <c r="O116" s="365"/>
      <c r="P116" s="365"/>
      <c r="Q116" s="365"/>
      <c r="R116" s="365"/>
      <c r="S116" s="365"/>
      <c r="T116" s="365"/>
      <c r="U116" s="365"/>
      <c r="V116" s="365"/>
      <c r="W116" s="365"/>
      <c r="X116" s="365"/>
      <c r="Y116" s="365"/>
      <c r="Z116" s="365"/>
      <c r="AA116" s="365"/>
      <c r="AB116" s="365"/>
      <c r="AC116" s="365"/>
      <c r="AD116" s="365"/>
      <c r="AE116" s="365"/>
      <c r="AF116" s="365"/>
      <c r="AG116" s="451"/>
      <c r="AH116" s="452" t="s">
        <v>2209</v>
      </c>
      <c r="AI116" s="453"/>
      <c r="AJ116" s="453"/>
      <c r="AK116" s="454"/>
      <c r="AL116" s="236"/>
      <c r="AM116" s="213"/>
    </row>
    <row r="117" spans="1:39" ht="15" customHeight="1">
      <c r="A117" s="145"/>
      <c r="B117" s="364" t="s">
        <v>2136</v>
      </c>
      <c r="C117" s="365"/>
      <c r="D117" s="365"/>
      <c r="E117" s="365"/>
      <c r="F117" s="365"/>
      <c r="G117" s="365"/>
      <c r="H117" s="365"/>
      <c r="I117" s="365"/>
      <c r="J117" s="365"/>
      <c r="K117" s="365"/>
      <c r="L117" s="365"/>
      <c r="M117" s="365"/>
      <c r="N117" s="365"/>
      <c r="O117" s="365"/>
      <c r="P117" s="365"/>
      <c r="Q117" s="365"/>
      <c r="R117" s="365"/>
      <c r="S117" s="365"/>
      <c r="T117" s="365"/>
      <c r="U117" s="365"/>
      <c r="V117" s="365"/>
      <c r="W117" s="365"/>
      <c r="X117" s="365"/>
      <c r="Y117" s="365"/>
      <c r="Z117" s="365"/>
      <c r="AA117" s="365"/>
      <c r="AB117" s="365"/>
      <c r="AC117" s="365"/>
      <c r="AD117" s="365"/>
      <c r="AE117" s="365"/>
      <c r="AF117" s="365"/>
      <c r="AG117" s="451"/>
      <c r="AH117" s="452" t="s">
        <v>2210</v>
      </c>
      <c r="AI117" s="453"/>
      <c r="AJ117" s="453"/>
      <c r="AK117" s="454"/>
      <c r="AL117" s="236"/>
      <c r="AM117" s="213"/>
    </row>
    <row r="118" spans="1:39" ht="15" customHeight="1">
      <c r="A118" s="145"/>
      <c r="B118" s="364" t="s">
        <v>2137</v>
      </c>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451"/>
      <c r="AH118" s="452" t="s">
        <v>2211</v>
      </c>
      <c r="AI118" s="453"/>
      <c r="AJ118" s="453"/>
      <c r="AK118" s="454"/>
      <c r="AL118" s="236"/>
      <c r="AM118" s="213"/>
    </row>
    <row r="119" spans="1:39" ht="15" customHeight="1">
      <c r="A119" s="145"/>
      <c r="B119" s="364" t="s">
        <v>2138</v>
      </c>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451"/>
      <c r="AH119" s="452" t="s">
        <v>2212</v>
      </c>
      <c r="AI119" s="453"/>
      <c r="AJ119" s="453"/>
      <c r="AK119" s="454"/>
      <c r="AL119" s="236"/>
      <c r="AM119" s="213"/>
    </row>
    <row r="120" spans="1:39" ht="15" customHeight="1">
      <c r="A120" s="145"/>
      <c r="B120" s="364" t="s">
        <v>2139</v>
      </c>
      <c r="C120" s="365"/>
      <c r="D120" s="365"/>
      <c r="E120" s="365"/>
      <c r="F120" s="365"/>
      <c r="G120" s="365"/>
      <c r="H120" s="365"/>
      <c r="I120" s="365"/>
      <c r="J120" s="365"/>
      <c r="K120" s="365"/>
      <c r="L120" s="365"/>
      <c r="M120" s="365"/>
      <c r="N120" s="365"/>
      <c r="O120" s="365"/>
      <c r="P120" s="365"/>
      <c r="Q120" s="365"/>
      <c r="R120" s="365"/>
      <c r="S120" s="365"/>
      <c r="T120" s="365"/>
      <c r="U120" s="365"/>
      <c r="V120" s="365"/>
      <c r="W120" s="365"/>
      <c r="X120" s="365"/>
      <c r="Y120" s="365"/>
      <c r="Z120" s="365"/>
      <c r="AA120" s="365"/>
      <c r="AB120" s="365"/>
      <c r="AC120" s="365"/>
      <c r="AD120" s="365"/>
      <c r="AE120" s="365"/>
      <c r="AF120" s="365"/>
      <c r="AG120" s="451"/>
      <c r="AH120" s="452" t="s">
        <v>2213</v>
      </c>
      <c r="AI120" s="453"/>
      <c r="AJ120" s="453"/>
      <c r="AK120" s="454"/>
      <c r="AL120" s="236"/>
      <c r="AM120" s="213"/>
    </row>
    <row r="121" spans="1:39" ht="15" customHeight="1">
      <c r="A121" s="145"/>
      <c r="B121" s="364" t="s">
        <v>2140</v>
      </c>
      <c r="C121" s="365"/>
      <c r="D121" s="365"/>
      <c r="E121" s="365"/>
      <c r="F121" s="365"/>
      <c r="G121" s="365"/>
      <c r="H121" s="365"/>
      <c r="I121" s="365"/>
      <c r="J121" s="365"/>
      <c r="K121" s="365"/>
      <c r="L121" s="365"/>
      <c r="M121" s="365"/>
      <c r="N121" s="365"/>
      <c r="O121" s="365"/>
      <c r="P121" s="365"/>
      <c r="Q121" s="365"/>
      <c r="R121" s="365"/>
      <c r="S121" s="365"/>
      <c r="T121" s="365"/>
      <c r="U121" s="365"/>
      <c r="V121" s="365"/>
      <c r="W121" s="365"/>
      <c r="X121" s="365"/>
      <c r="Y121" s="365"/>
      <c r="Z121" s="365"/>
      <c r="AA121" s="365"/>
      <c r="AB121" s="365"/>
      <c r="AC121" s="365"/>
      <c r="AD121" s="365"/>
      <c r="AE121" s="365"/>
      <c r="AF121" s="365"/>
      <c r="AG121" s="451"/>
      <c r="AH121" s="452" t="s">
        <v>2214</v>
      </c>
      <c r="AI121" s="453"/>
      <c r="AJ121" s="453"/>
      <c r="AK121" s="454"/>
      <c r="AL121" s="236"/>
      <c r="AM121" s="213"/>
    </row>
    <row r="122" spans="1:39" ht="15" customHeight="1">
      <c r="A122" s="145"/>
      <c r="B122" s="364" t="s">
        <v>2141</v>
      </c>
      <c r="C122" s="365"/>
      <c r="D122" s="365"/>
      <c r="E122" s="365"/>
      <c r="F122" s="365"/>
      <c r="G122" s="365"/>
      <c r="H122" s="365"/>
      <c r="I122" s="365"/>
      <c r="J122" s="365"/>
      <c r="K122" s="365"/>
      <c r="L122" s="365"/>
      <c r="M122" s="365"/>
      <c r="N122" s="365"/>
      <c r="O122" s="365"/>
      <c r="P122" s="365"/>
      <c r="Q122" s="365"/>
      <c r="R122" s="365"/>
      <c r="S122" s="365"/>
      <c r="T122" s="365"/>
      <c r="U122" s="365"/>
      <c r="V122" s="365"/>
      <c r="W122" s="365"/>
      <c r="X122" s="365"/>
      <c r="Y122" s="365"/>
      <c r="Z122" s="365"/>
      <c r="AA122" s="365"/>
      <c r="AB122" s="365"/>
      <c r="AC122" s="365"/>
      <c r="AD122" s="365"/>
      <c r="AE122" s="365"/>
      <c r="AF122" s="365"/>
      <c r="AG122" s="451"/>
      <c r="AH122" s="452" t="s">
        <v>2215</v>
      </c>
      <c r="AI122" s="453"/>
      <c r="AJ122" s="453"/>
      <c r="AK122" s="454"/>
      <c r="AL122" s="236"/>
      <c r="AM122" s="213"/>
    </row>
    <row r="123" spans="1:39" ht="15" customHeight="1">
      <c r="A123" s="145"/>
      <c r="B123" s="364" t="s">
        <v>2142</v>
      </c>
      <c r="C123" s="365"/>
      <c r="D123" s="365"/>
      <c r="E123" s="365"/>
      <c r="F123" s="365"/>
      <c r="G123" s="365"/>
      <c r="H123" s="365"/>
      <c r="I123" s="365"/>
      <c r="J123" s="365"/>
      <c r="K123" s="365"/>
      <c r="L123" s="365"/>
      <c r="M123" s="365"/>
      <c r="N123" s="365"/>
      <c r="O123" s="365"/>
      <c r="P123" s="365"/>
      <c r="Q123" s="365"/>
      <c r="R123" s="365"/>
      <c r="S123" s="365"/>
      <c r="T123" s="365"/>
      <c r="U123" s="365"/>
      <c r="V123" s="365"/>
      <c r="W123" s="365"/>
      <c r="X123" s="365"/>
      <c r="Y123" s="365"/>
      <c r="Z123" s="365"/>
      <c r="AA123" s="365"/>
      <c r="AB123" s="365"/>
      <c r="AC123" s="365"/>
      <c r="AD123" s="365"/>
      <c r="AE123" s="365"/>
      <c r="AF123" s="365"/>
      <c r="AG123" s="451"/>
      <c r="AH123" s="452" t="s">
        <v>2216</v>
      </c>
      <c r="AI123" s="453"/>
      <c r="AJ123" s="453"/>
      <c r="AK123" s="454"/>
      <c r="AL123" s="236"/>
      <c r="AM123" s="213"/>
    </row>
    <row r="124" spans="1:39" ht="15" customHeight="1">
      <c r="A124" s="145"/>
      <c r="B124" s="364" t="s">
        <v>2143</v>
      </c>
      <c r="C124" s="365"/>
      <c r="D124" s="365"/>
      <c r="E124" s="365"/>
      <c r="F124" s="365"/>
      <c r="G124" s="365"/>
      <c r="H124" s="365"/>
      <c r="I124" s="365"/>
      <c r="J124" s="365"/>
      <c r="K124" s="365"/>
      <c r="L124" s="365"/>
      <c r="M124" s="365"/>
      <c r="N124" s="365"/>
      <c r="O124" s="365"/>
      <c r="P124" s="365"/>
      <c r="Q124" s="365"/>
      <c r="R124" s="365"/>
      <c r="S124" s="365"/>
      <c r="T124" s="365"/>
      <c r="U124" s="365"/>
      <c r="V124" s="365"/>
      <c r="W124" s="365"/>
      <c r="X124" s="365"/>
      <c r="Y124" s="365"/>
      <c r="Z124" s="365"/>
      <c r="AA124" s="365"/>
      <c r="AB124" s="365"/>
      <c r="AC124" s="365"/>
      <c r="AD124" s="365"/>
      <c r="AE124" s="365"/>
      <c r="AF124" s="365"/>
      <c r="AG124" s="451"/>
      <c r="AH124" s="452" t="s">
        <v>2217</v>
      </c>
      <c r="AI124" s="453"/>
      <c r="AJ124" s="453"/>
      <c r="AK124" s="454"/>
      <c r="AL124" s="236"/>
      <c r="AM124" s="213"/>
    </row>
    <row r="125" spans="1:39" ht="15" customHeight="1">
      <c r="A125" s="145"/>
      <c r="B125" s="364" t="s">
        <v>2144</v>
      </c>
      <c r="C125" s="365"/>
      <c r="D125" s="365"/>
      <c r="E125" s="365"/>
      <c r="F125" s="365"/>
      <c r="G125" s="365"/>
      <c r="H125" s="365"/>
      <c r="I125" s="365"/>
      <c r="J125" s="365"/>
      <c r="K125" s="365"/>
      <c r="L125" s="365"/>
      <c r="M125" s="365"/>
      <c r="N125" s="365"/>
      <c r="O125" s="365"/>
      <c r="P125" s="365"/>
      <c r="Q125" s="365"/>
      <c r="R125" s="365"/>
      <c r="S125" s="365"/>
      <c r="T125" s="365"/>
      <c r="U125" s="365"/>
      <c r="V125" s="365"/>
      <c r="W125" s="365"/>
      <c r="X125" s="365"/>
      <c r="Y125" s="365"/>
      <c r="Z125" s="365"/>
      <c r="AA125" s="365"/>
      <c r="AB125" s="365"/>
      <c r="AC125" s="365"/>
      <c r="AD125" s="365"/>
      <c r="AE125" s="365"/>
      <c r="AF125" s="365"/>
      <c r="AG125" s="451"/>
      <c r="AH125" s="452" t="s">
        <v>2218</v>
      </c>
      <c r="AI125" s="453"/>
      <c r="AJ125" s="453"/>
      <c r="AK125" s="454"/>
      <c r="AL125" s="236"/>
      <c r="AM125" s="213"/>
    </row>
    <row r="126" spans="1:39" ht="15" customHeight="1">
      <c r="A126" s="145"/>
      <c r="B126" s="364" t="s">
        <v>2145</v>
      </c>
      <c r="C126" s="365"/>
      <c r="D126" s="365"/>
      <c r="E126" s="365"/>
      <c r="F126" s="365"/>
      <c r="G126" s="365"/>
      <c r="H126" s="365"/>
      <c r="I126" s="365"/>
      <c r="J126" s="365"/>
      <c r="K126" s="365"/>
      <c r="L126" s="365"/>
      <c r="M126" s="365"/>
      <c r="N126" s="365"/>
      <c r="O126" s="365"/>
      <c r="P126" s="365"/>
      <c r="Q126" s="365"/>
      <c r="R126" s="365"/>
      <c r="S126" s="365"/>
      <c r="T126" s="365"/>
      <c r="U126" s="365"/>
      <c r="V126" s="365"/>
      <c r="W126" s="365"/>
      <c r="X126" s="365"/>
      <c r="Y126" s="365"/>
      <c r="Z126" s="365"/>
      <c r="AA126" s="365"/>
      <c r="AB126" s="365"/>
      <c r="AC126" s="365"/>
      <c r="AD126" s="365"/>
      <c r="AE126" s="365"/>
      <c r="AF126" s="365"/>
      <c r="AG126" s="451"/>
      <c r="AH126" s="452" t="s">
        <v>2219</v>
      </c>
      <c r="AI126" s="453"/>
      <c r="AJ126" s="453"/>
      <c r="AK126" s="454"/>
      <c r="AL126" s="236"/>
      <c r="AM126" s="213"/>
    </row>
    <row r="127" spans="1:39" ht="15" customHeight="1">
      <c r="A127" s="145"/>
      <c r="B127" s="364" t="s">
        <v>2146</v>
      </c>
      <c r="C127" s="365"/>
      <c r="D127" s="365"/>
      <c r="E127" s="365"/>
      <c r="F127" s="365"/>
      <c r="G127" s="365"/>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451"/>
      <c r="AH127" s="452" t="s">
        <v>2220</v>
      </c>
      <c r="AI127" s="453"/>
      <c r="AJ127" s="453"/>
      <c r="AK127" s="454"/>
      <c r="AL127" s="236"/>
      <c r="AM127" s="213"/>
    </row>
    <row r="128" spans="1:39" ht="15" customHeight="1">
      <c r="A128" s="145"/>
      <c r="B128" s="364" t="s">
        <v>2147</v>
      </c>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451"/>
      <c r="AH128" s="452" t="s">
        <v>2221</v>
      </c>
      <c r="AI128" s="453"/>
      <c r="AJ128" s="453"/>
      <c r="AK128" s="454"/>
      <c r="AL128" s="236"/>
      <c r="AM128" s="213"/>
    </row>
    <row r="129" spans="1:39" ht="15" customHeight="1">
      <c r="A129" s="145"/>
      <c r="B129" s="364" t="s">
        <v>2148</v>
      </c>
      <c r="C129" s="365"/>
      <c r="D129" s="365"/>
      <c r="E129" s="365"/>
      <c r="F129" s="365"/>
      <c r="G129" s="365"/>
      <c r="H129" s="365"/>
      <c r="I129" s="365"/>
      <c r="J129" s="365"/>
      <c r="K129" s="365"/>
      <c r="L129" s="365"/>
      <c r="M129" s="365"/>
      <c r="N129" s="365"/>
      <c r="O129" s="365"/>
      <c r="P129" s="365"/>
      <c r="Q129" s="365"/>
      <c r="R129" s="365"/>
      <c r="S129" s="365"/>
      <c r="T129" s="365"/>
      <c r="U129" s="365"/>
      <c r="V129" s="365"/>
      <c r="W129" s="365"/>
      <c r="X129" s="365"/>
      <c r="Y129" s="365"/>
      <c r="Z129" s="365"/>
      <c r="AA129" s="365"/>
      <c r="AB129" s="365"/>
      <c r="AC129" s="365"/>
      <c r="AD129" s="365"/>
      <c r="AE129" s="365"/>
      <c r="AF129" s="365"/>
      <c r="AG129" s="451"/>
      <c r="AH129" s="452" t="s">
        <v>2222</v>
      </c>
      <c r="AI129" s="453"/>
      <c r="AJ129" s="453"/>
      <c r="AK129" s="454"/>
      <c r="AL129" s="236"/>
      <c r="AM129" s="213"/>
    </row>
    <row r="130" spans="1:39" ht="45" customHeight="1">
      <c r="A130" s="145"/>
      <c r="B130" s="364" t="s">
        <v>2149</v>
      </c>
      <c r="C130" s="365"/>
      <c r="D130" s="365"/>
      <c r="E130" s="365"/>
      <c r="F130" s="365"/>
      <c r="G130" s="365"/>
      <c r="H130" s="365"/>
      <c r="I130" s="365"/>
      <c r="J130" s="365"/>
      <c r="K130" s="365"/>
      <c r="L130" s="365"/>
      <c r="M130" s="365"/>
      <c r="N130" s="365"/>
      <c r="O130" s="365"/>
      <c r="P130" s="365"/>
      <c r="Q130" s="365"/>
      <c r="R130" s="365"/>
      <c r="S130" s="365"/>
      <c r="T130" s="365"/>
      <c r="U130" s="365"/>
      <c r="V130" s="365"/>
      <c r="W130" s="365"/>
      <c r="X130" s="365"/>
      <c r="Y130" s="365"/>
      <c r="Z130" s="365"/>
      <c r="AA130" s="365"/>
      <c r="AB130" s="365"/>
      <c r="AC130" s="365"/>
      <c r="AD130" s="365"/>
      <c r="AE130" s="365"/>
      <c r="AF130" s="365"/>
      <c r="AG130" s="451"/>
      <c r="AH130" s="452" t="s">
        <v>2223</v>
      </c>
      <c r="AI130" s="453"/>
      <c r="AJ130" s="453"/>
      <c r="AK130" s="454"/>
      <c r="AL130" s="236"/>
      <c r="AM130" s="213"/>
    </row>
    <row r="131" spans="1:39" ht="15" customHeight="1">
      <c r="A131" s="145"/>
      <c r="B131" s="364" t="s">
        <v>2150</v>
      </c>
      <c r="C131" s="365"/>
      <c r="D131" s="365"/>
      <c r="E131" s="365"/>
      <c r="F131" s="365"/>
      <c r="G131" s="365"/>
      <c r="H131" s="365"/>
      <c r="I131" s="365"/>
      <c r="J131" s="365"/>
      <c r="K131" s="365"/>
      <c r="L131" s="365"/>
      <c r="M131" s="365"/>
      <c r="N131" s="365"/>
      <c r="O131" s="365"/>
      <c r="P131" s="365"/>
      <c r="Q131" s="365"/>
      <c r="R131" s="365"/>
      <c r="S131" s="365"/>
      <c r="T131" s="365"/>
      <c r="U131" s="365"/>
      <c r="V131" s="365"/>
      <c r="W131" s="365"/>
      <c r="X131" s="365"/>
      <c r="Y131" s="365"/>
      <c r="Z131" s="365"/>
      <c r="AA131" s="365"/>
      <c r="AB131" s="365"/>
      <c r="AC131" s="365"/>
      <c r="AD131" s="365"/>
      <c r="AE131" s="365"/>
      <c r="AF131" s="365"/>
      <c r="AG131" s="451"/>
      <c r="AH131" s="452" t="s">
        <v>2224</v>
      </c>
      <c r="AI131" s="453"/>
      <c r="AJ131" s="453"/>
      <c r="AK131" s="454"/>
      <c r="AL131" s="236"/>
      <c r="AM131" s="213"/>
    </row>
    <row r="132" spans="1:39" ht="15" customHeight="1">
      <c r="A132" s="145"/>
      <c r="B132" s="364" t="s">
        <v>2151</v>
      </c>
      <c r="C132" s="365"/>
      <c r="D132" s="365"/>
      <c r="E132" s="365"/>
      <c r="F132" s="365"/>
      <c r="G132" s="365"/>
      <c r="H132" s="365"/>
      <c r="I132" s="365"/>
      <c r="J132" s="365"/>
      <c r="K132" s="365"/>
      <c r="L132" s="365"/>
      <c r="M132" s="365"/>
      <c r="N132" s="365"/>
      <c r="O132" s="365"/>
      <c r="P132" s="365"/>
      <c r="Q132" s="365"/>
      <c r="R132" s="365"/>
      <c r="S132" s="365"/>
      <c r="T132" s="365"/>
      <c r="U132" s="365"/>
      <c r="V132" s="365"/>
      <c r="W132" s="365"/>
      <c r="X132" s="365"/>
      <c r="Y132" s="365"/>
      <c r="Z132" s="365"/>
      <c r="AA132" s="365"/>
      <c r="AB132" s="365"/>
      <c r="AC132" s="365"/>
      <c r="AD132" s="365"/>
      <c r="AE132" s="365"/>
      <c r="AF132" s="365"/>
      <c r="AG132" s="451"/>
      <c r="AH132" s="452" t="s">
        <v>2225</v>
      </c>
      <c r="AI132" s="453"/>
      <c r="AJ132" s="453"/>
      <c r="AK132" s="454"/>
      <c r="AL132" s="236"/>
      <c r="AM132" s="213"/>
    </row>
    <row r="133" spans="1:39" ht="15" customHeight="1">
      <c r="A133" s="145"/>
      <c r="B133" s="364" t="s">
        <v>2312</v>
      </c>
      <c r="C133" s="365"/>
      <c r="D133" s="365"/>
      <c r="E133" s="365"/>
      <c r="F133" s="365"/>
      <c r="G133" s="365"/>
      <c r="H133" s="365"/>
      <c r="I133" s="365"/>
      <c r="J133" s="365"/>
      <c r="K133" s="365"/>
      <c r="L133" s="365"/>
      <c r="M133" s="365"/>
      <c r="N133" s="365"/>
      <c r="O133" s="365"/>
      <c r="P133" s="365"/>
      <c r="Q133" s="365"/>
      <c r="R133" s="365"/>
      <c r="S133" s="365"/>
      <c r="T133" s="365"/>
      <c r="U133" s="365"/>
      <c r="V133" s="365"/>
      <c r="W133" s="365"/>
      <c r="X133" s="365"/>
      <c r="Y133" s="365"/>
      <c r="Z133" s="365"/>
      <c r="AA133" s="365"/>
      <c r="AB133" s="365"/>
      <c r="AC133" s="365"/>
      <c r="AD133" s="365"/>
      <c r="AE133" s="365"/>
      <c r="AF133" s="365"/>
      <c r="AG133" s="451"/>
      <c r="AH133" s="452" t="s">
        <v>2226</v>
      </c>
      <c r="AI133" s="453"/>
      <c r="AJ133" s="453"/>
      <c r="AK133" s="454"/>
      <c r="AL133" s="236"/>
      <c r="AM133" s="213"/>
    </row>
    <row r="134" spans="1:39" ht="15" customHeight="1">
      <c r="A134" s="145"/>
      <c r="B134" s="364" t="s">
        <v>2313</v>
      </c>
      <c r="C134" s="365"/>
      <c r="D134" s="365"/>
      <c r="E134" s="365"/>
      <c r="F134" s="365"/>
      <c r="G134" s="365"/>
      <c r="H134" s="365"/>
      <c r="I134" s="365"/>
      <c r="J134" s="365"/>
      <c r="K134" s="365"/>
      <c r="L134" s="365"/>
      <c r="M134" s="365"/>
      <c r="N134" s="365"/>
      <c r="O134" s="365"/>
      <c r="P134" s="365"/>
      <c r="Q134" s="365"/>
      <c r="R134" s="365"/>
      <c r="S134" s="365"/>
      <c r="T134" s="365"/>
      <c r="U134" s="365"/>
      <c r="V134" s="365"/>
      <c r="W134" s="365"/>
      <c r="X134" s="365"/>
      <c r="Y134" s="365"/>
      <c r="Z134" s="365"/>
      <c r="AA134" s="365"/>
      <c r="AB134" s="365"/>
      <c r="AC134" s="365"/>
      <c r="AD134" s="365"/>
      <c r="AE134" s="365"/>
      <c r="AF134" s="365"/>
      <c r="AG134" s="451"/>
      <c r="AH134" s="452" t="s">
        <v>2227</v>
      </c>
      <c r="AI134" s="453"/>
      <c r="AJ134" s="453"/>
      <c r="AK134" s="454"/>
      <c r="AL134" s="236"/>
      <c r="AM134" s="213"/>
    </row>
    <row r="135" spans="1:39" ht="85" customHeight="1">
      <c r="A135" s="145"/>
      <c r="B135" s="364" t="s">
        <v>2314</v>
      </c>
      <c r="C135" s="365"/>
      <c r="D135" s="365"/>
      <c r="E135" s="365"/>
      <c r="F135" s="365"/>
      <c r="G135" s="365"/>
      <c r="H135" s="365"/>
      <c r="I135" s="365"/>
      <c r="J135" s="365"/>
      <c r="K135" s="365"/>
      <c r="L135" s="365"/>
      <c r="M135" s="365"/>
      <c r="N135" s="365"/>
      <c r="O135" s="365"/>
      <c r="P135" s="365"/>
      <c r="Q135" s="365"/>
      <c r="R135" s="365"/>
      <c r="S135" s="365"/>
      <c r="T135" s="365"/>
      <c r="U135" s="365"/>
      <c r="V135" s="365"/>
      <c r="W135" s="365"/>
      <c r="X135" s="365"/>
      <c r="Y135" s="365"/>
      <c r="Z135" s="365"/>
      <c r="AA135" s="365"/>
      <c r="AB135" s="365"/>
      <c r="AC135" s="365"/>
      <c r="AD135" s="365"/>
      <c r="AE135" s="365"/>
      <c r="AF135" s="365"/>
      <c r="AG135" s="451"/>
      <c r="AH135" s="452" t="s">
        <v>2228</v>
      </c>
      <c r="AI135" s="453"/>
      <c r="AJ135" s="453"/>
      <c r="AK135" s="454"/>
      <c r="AL135" s="236"/>
      <c r="AM135" s="213"/>
    </row>
    <row r="136" spans="1:39" ht="15" customHeight="1">
      <c r="A136" s="145"/>
      <c r="B136" s="364" t="s">
        <v>2152</v>
      </c>
      <c r="C136" s="365"/>
      <c r="D136" s="365"/>
      <c r="E136" s="365"/>
      <c r="F136" s="365"/>
      <c r="G136" s="365"/>
      <c r="H136" s="365"/>
      <c r="I136" s="365"/>
      <c r="J136" s="365"/>
      <c r="K136" s="365"/>
      <c r="L136" s="365"/>
      <c r="M136" s="365"/>
      <c r="N136" s="365"/>
      <c r="O136" s="365"/>
      <c r="P136" s="365"/>
      <c r="Q136" s="365"/>
      <c r="R136" s="365"/>
      <c r="S136" s="365"/>
      <c r="T136" s="365"/>
      <c r="U136" s="365"/>
      <c r="V136" s="365"/>
      <c r="W136" s="365"/>
      <c r="X136" s="365"/>
      <c r="Y136" s="365"/>
      <c r="Z136" s="365"/>
      <c r="AA136" s="365"/>
      <c r="AB136" s="365"/>
      <c r="AC136" s="365"/>
      <c r="AD136" s="365"/>
      <c r="AE136" s="365"/>
      <c r="AF136" s="365"/>
      <c r="AG136" s="451"/>
      <c r="AH136" s="452" t="s">
        <v>2229</v>
      </c>
      <c r="AI136" s="453"/>
      <c r="AJ136" s="453"/>
      <c r="AK136" s="454"/>
      <c r="AL136" s="236"/>
      <c r="AM136" s="213"/>
    </row>
    <row r="137" spans="1:39" ht="4" customHeight="1">
      <c r="A137" s="145"/>
      <c r="B137" s="145"/>
      <c r="C137" s="145"/>
      <c r="D137" s="145"/>
      <c r="E137" s="145"/>
      <c r="F137" s="145"/>
      <c r="G137" s="145"/>
      <c r="H137" s="145"/>
      <c r="I137" s="145"/>
      <c r="J137" s="145"/>
      <c r="K137" s="145"/>
      <c r="L137" s="145"/>
      <c r="M137" s="145"/>
      <c r="N137" s="145"/>
      <c r="O137" s="145"/>
      <c r="P137" s="145"/>
      <c r="Q137" s="145"/>
      <c r="R137" s="145"/>
      <c r="S137" s="145"/>
      <c r="T137" s="145"/>
      <c r="U137" s="145"/>
      <c r="V137" s="145"/>
      <c r="W137" s="145"/>
      <c r="X137" s="145"/>
      <c r="Y137" s="145"/>
      <c r="Z137" s="145"/>
      <c r="AA137" s="145"/>
      <c r="AB137" s="145"/>
      <c r="AC137" s="145"/>
      <c r="AD137" s="145"/>
      <c r="AE137" s="145"/>
      <c r="AF137" s="145"/>
      <c r="AG137" s="145"/>
      <c r="AH137" s="145"/>
      <c r="AI137" s="145"/>
      <c r="AJ137" s="145"/>
      <c r="AK137" s="145"/>
      <c r="AL137" s="145"/>
      <c r="AM137" s="213"/>
    </row>
    <row r="138" spans="1:39" ht="15" customHeight="1">
      <c r="A138" s="350" t="s">
        <v>2441</v>
      </c>
      <c r="B138" s="350"/>
      <c r="C138" s="350"/>
      <c r="D138" s="350"/>
      <c r="E138" s="350"/>
      <c r="F138" s="350"/>
      <c r="G138" s="350"/>
      <c r="H138" s="350"/>
      <c r="I138" s="350"/>
      <c r="J138" s="350"/>
      <c r="K138" s="350"/>
      <c r="L138" s="350"/>
      <c r="M138" s="350"/>
      <c r="N138" s="350"/>
      <c r="O138" s="350"/>
      <c r="P138" s="350"/>
      <c r="Q138" s="350"/>
      <c r="R138" s="350"/>
      <c r="S138" s="350"/>
      <c r="T138" s="350"/>
      <c r="U138" s="350"/>
      <c r="V138" s="350"/>
      <c r="W138" s="350"/>
      <c r="X138" s="350"/>
      <c r="Y138" s="350"/>
      <c r="Z138" s="350"/>
      <c r="AA138" s="350"/>
      <c r="AB138" s="350"/>
      <c r="AC138" s="350"/>
      <c r="AD138" s="350"/>
      <c r="AE138" s="350"/>
      <c r="AF138" s="350"/>
      <c r="AG138" s="350"/>
      <c r="AH138" s="350"/>
      <c r="AI138" s="350"/>
      <c r="AJ138" s="350"/>
      <c r="AK138" s="350"/>
      <c r="AL138" s="350"/>
      <c r="AM138" s="213"/>
    </row>
    <row r="139" spans="1:39" ht="12.65" customHeight="1">
      <c r="A139" s="350"/>
      <c r="B139" s="350"/>
      <c r="C139" s="350"/>
      <c r="D139" s="350"/>
      <c r="E139" s="350"/>
      <c r="F139" s="350"/>
      <c r="G139" s="350"/>
      <c r="H139" s="350"/>
      <c r="I139" s="350"/>
      <c r="J139" s="350"/>
      <c r="K139" s="350"/>
      <c r="L139" s="350"/>
      <c r="M139" s="350"/>
      <c r="N139" s="350"/>
      <c r="O139" s="350"/>
      <c r="P139" s="350"/>
      <c r="Q139" s="350"/>
      <c r="R139" s="350"/>
      <c r="S139" s="350"/>
      <c r="T139" s="350"/>
      <c r="U139" s="350"/>
      <c r="V139" s="350"/>
      <c r="W139" s="350"/>
      <c r="X139" s="350"/>
      <c r="Y139" s="350"/>
      <c r="Z139" s="350"/>
      <c r="AA139" s="350"/>
      <c r="AB139" s="350"/>
      <c r="AC139" s="350"/>
      <c r="AD139" s="350"/>
      <c r="AE139" s="350"/>
      <c r="AF139" s="350"/>
      <c r="AG139" s="350"/>
      <c r="AH139" s="350"/>
      <c r="AI139" s="350"/>
      <c r="AJ139" s="350"/>
      <c r="AK139" s="350"/>
      <c r="AL139" s="350"/>
      <c r="AM139" s="213"/>
    </row>
    <row r="140" spans="1:39" ht="15" customHeight="1">
      <c r="A140" s="145"/>
      <c r="B140" s="471" t="s">
        <v>2297</v>
      </c>
      <c r="C140" s="471"/>
      <c r="D140" s="471"/>
      <c r="E140" s="471"/>
      <c r="F140" s="471"/>
      <c r="G140" s="471"/>
      <c r="H140" s="471"/>
      <c r="I140" s="471"/>
      <c r="J140" s="471"/>
      <c r="K140" s="471"/>
      <c r="L140" s="471"/>
      <c r="M140" s="471"/>
      <c r="N140" s="471"/>
      <c r="O140" s="471"/>
      <c r="P140" s="471"/>
      <c r="Q140" s="471"/>
      <c r="R140" s="471"/>
      <c r="S140" s="471"/>
      <c r="T140" s="471"/>
      <c r="U140" s="471"/>
      <c r="V140" s="471"/>
      <c r="W140" s="471"/>
      <c r="X140" s="471"/>
      <c r="Y140" s="471"/>
      <c r="Z140" s="471"/>
      <c r="AA140" s="471"/>
      <c r="AB140" s="471"/>
      <c r="AC140" s="471"/>
      <c r="AD140" s="471"/>
      <c r="AE140" s="471"/>
      <c r="AF140" s="471"/>
      <c r="AG140" s="471"/>
      <c r="AH140" s="471" t="s">
        <v>2153</v>
      </c>
      <c r="AI140" s="471"/>
      <c r="AJ140" s="471"/>
      <c r="AK140" s="471"/>
      <c r="AL140" s="145"/>
      <c r="AM140" s="213"/>
    </row>
    <row r="141" spans="1:39" ht="15" customHeight="1">
      <c r="A141" s="145"/>
      <c r="B141" s="459" t="s">
        <v>2298</v>
      </c>
      <c r="C141" s="459"/>
      <c r="D141" s="459"/>
      <c r="E141" s="459"/>
      <c r="F141" s="459"/>
      <c r="G141" s="459"/>
      <c r="H141" s="459"/>
      <c r="I141" s="459"/>
      <c r="J141" s="459"/>
      <c r="K141" s="459"/>
      <c r="L141" s="459"/>
      <c r="M141" s="459"/>
      <c r="N141" s="459"/>
      <c r="O141" s="459"/>
      <c r="P141" s="459"/>
      <c r="Q141" s="459"/>
      <c r="R141" s="459"/>
      <c r="S141" s="459"/>
      <c r="T141" s="459"/>
      <c r="U141" s="459"/>
      <c r="V141" s="459"/>
      <c r="W141" s="459"/>
      <c r="X141" s="459"/>
      <c r="Y141" s="459"/>
      <c r="Z141" s="459"/>
      <c r="AA141" s="459"/>
      <c r="AB141" s="459"/>
      <c r="AC141" s="459"/>
      <c r="AD141" s="459"/>
      <c r="AE141" s="459"/>
      <c r="AF141" s="459"/>
      <c r="AG141" s="459"/>
      <c r="AH141" s="370" t="s">
        <v>2264</v>
      </c>
      <c r="AI141" s="371"/>
      <c r="AJ141" s="371"/>
      <c r="AK141" s="372"/>
      <c r="AL141" s="145"/>
      <c r="AM141" s="213"/>
    </row>
    <row r="142" spans="1:39" ht="15" customHeight="1">
      <c r="A142" s="145"/>
      <c r="B142" s="459" t="s">
        <v>2299</v>
      </c>
      <c r="C142" s="459"/>
      <c r="D142" s="459"/>
      <c r="E142" s="459"/>
      <c r="F142" s="459"/>
      <c r="G142" s="459"/>
      <c r="H142" s="459"/>
      <c r="I142" s="459"/>
      <c r="J142" s="459"/>
      <c r="K142" s="459"/>
      <c r="L142" s="459"/>
      <c r="M142" s="459"/>
      <c r="N142" s="459"/>
      <c r="O142" s="459"/>
      <c r="P142" s="459"/>
      <c r="Q142" s="459"/>
      <c r="R142" s="459"/>
      <c r="S142" s="459"/>
      <c r="T142" s="459"/>
      <c r="U142" s="459"/>
      <c r="V142" s="459"/>
      <c r="W142" s="459"/>
      <c r="X142" s="459"/>
      <c r="Y142" s="459"/>
      <c r="Z142" s="459"/>
      <c r="AA142" s="459"/>
      <c r="AB142" s="459"/>
      <c r="AC142" s="459"/>
      <c r="AD142" s="459"/>
      <c r="AE142" s="459"/>
      <c r="AF142" s="459"/>
      <c r="AG142" s="459"/>
      <c r="AH142" s="370" t="s">
        <v>2302</v>
      </c>
      <c r="AI142" s="371"/>
      <c r="AJ142" s="371"/>
      <c r="AK142" s="372"/>
      <c r="AL142" s="145"/>
      <c r="AM142" s="213"/>
    </row>
    <row r="143" spans="1:39" ht="15" customHeight="1">
      <c r="A143" s="145"/>
      <c r="B143" s="459" t="s">
        <v>2300</v>
      </c>
      <c r="C143" s="459"/>
      <c r="D143" s="459"/>
      <c r="E143" s="459"/>
      <c r="F143" s="459"/>
      <c r="G143" s="459"/>
      <c r="H143" s="459"/>
      <c r="I143" s="459"/>
      <c r="J143" s="459"/>
      <c r="K143" s="459"/>
      <c r="L143" s="459"/>
      <c r="M143" s="459"/>
      <c r="N143" s="459"/>
      <c r="O143" s="459"/>
      <c r="P143" s="459"/>
      <c r="Q143" s="459"/>
      <c r="R143" s="459"/>
      <c r="S143" s="459"/>
      <c r="T143" s="459"/>
      <c r="U143" s="459"/>
      <c r="V143" s="459"/>
      <c r="W143" s="459"/>
      <c r="X143" s="459"/>
      <c r="Y143" s="459"/>
      <c r="Z143" s="459"/>
      <c r="AA143" s="459"/>
      <c r="AB143" s="459"/>
      <c r="AC143" s="459"/>
      <c r="AD143" s="459"/>
      <c r="AE143" s="459"/>
      <c r="AF143" s="459"/>
      <c r="AG143" s="459"/>
      <c r="AH143" s="370" t="s">
        <v>2303</v>
      </c>
      <c r="AI143" s="371"/>
      <c r="AJ143" s="371"/>
      <c r="AK143" s="372"/>
      <c r="AL143" s="145"/>
      <c r="AM143" s="213"/>
    </row>
    <row r="144" spans="1:39" ht="15" customHeight="1">
      <c r="A144" s="145"/>
      <c r="B144" s="459" t="s">
        <v>2301</v>
      </c>
      <c r="C144" s="459"/>
      <c r="D144" s="459"/>
      <c r="E144" s="459"/>
      <c r="F144" s="459"/>
      <c r="G144" s="459"/>
      <c r="H144" s="459"/>
      <c r="I144" s="459"/>
      <c r="J144" s="459"/>
      <c r="K144" s="459"/>
      <c r="L144" s="459"/>
      <c r="M144" s="459"/>
      <c r="N144" s="459"/>
      <c r="O144" s="459"/>
      <c r="P144" s="459"/>
      <c r="Q144" s="459"/>
      <c r="R144" s="459"/>
      <c r="S144" s="459"/>
      <c r="T144" s="459"/>
      <c r="U144" s="459"/>
      <c r="V144" s="459"/>
      <c r="W144" s="459"/>
      <c r="X144" s="459"/>
      <c r="Y144" s="459"/>
      <c r="Z144" s="459"/>
      <c r="AA144" s="459"/>
      <c r="AB144" s="459"/>
      <c r="AC144" s="459"/>
      <c r="AD144" s="459"/>
      <c r="AE144" s="459"/>
      <c r="AF144" s="459"/>
      <c r="AG144" s="459"/>
      <c r="AH144" s="370" t="s">
        <v>2304</v>
      </c>
      <c r="AI144" s="371"/>
      <c r="AJ144" s="371"/>
      <c r="AK144" s="372"/>
      <c r="AL144" s="145"/>
      <c r="AM144" s="213"/>
    </row>
    <row r="145" spans="1:44" ht="15" customHeight="1">
      <c r="A145" s="145"/>
      <c r="B145" s="459" t="s">
        <v>2316</v>
      </c>
      <c r="C145" s="459"/>
      <c r="D145" s="459"/>
      <c r="E145" s="459"/>
      <c r="F145" s="459"/>
      <c r="G145" s="459"/>
      <c r="H145" s="459"/>
      <c r="I145" s="459"/>
      <c r="J145" s="459"/>
      <c r="K145" s="459"/>
      <c r="L145" s="459"/>
      <c r="M145" s="459"/>
      <c r="N145" s="459"/>
      <c r="O145" s="459"/>
      <c r="P145" s="459"/>
      <c r="Q145" s="459"/>
      <c r="R145" s="459"/>
      <c r="S145" s="459"/>
      <c r="T145" s="459"/>
      <c r="U145" s="459"/>
      <c r="V145" s="459"/>
      <c r="W145" s="459"/>
      <c r="X145" s="459"/>
      <c r="Y145" s="459"/>
      <c r="Z145" s="459"/>
      <c r="AA145" s="459"/>
      <c r="AB145" s="459"/>
      <c r="AC145" s="459"/>
      <c r="AD145" s="459"/>
      <c r="AE145" s="459"/>
      <c r="AF145" s="459"/>
      <c r="AG145" s="459"/>
      <c r="AH145" s="370" t="s">
        <v>2305</v>
      </c>
      <c r="AI145" s="371"/>
      <c r="AJ145" s="371"/>
      <c r="AK145" s="372"/>
      <c r="AL145" s="145"/>
      <c r="AM145" s="213"/>
    </row>
    <row r="146" spans="1:44" ht="15" customHeight="1">
      <c r="A146" s="145"/>
      <c r="B146" s="459" t="s">
        <v>2152</v>
      </c>
      <c r="C146" s="459"/>
      <c r="D146" s="459"/>
      <c r="E146" s="459"/>
      <c r="F146" s="459"/>
      <c r="G146" s="459"/>
      <c r="H146" s="459"/>
      <c r="I146" s="459"/>
      <c r="J146" s="459"/>
      <c r="K146" s="459"/>
      <c r="L146" s="459"/>
      <c r="M146" s="459"/>
      <c r="N146" s="459"/>
      <c r="O146" s="459"/>
      <c r="P146" s="459"/>
      <c r="Q146" s="459"/>
      <c r="R146" s="459"/>
      <c r="S146" s="459"/>
      <c r="T146" s="459"/>
      <c r="U146" s="459"/>
      <c r="V146" s="459"/>
      <c r="W146" s="459"/>
      <c r="X146" s="459"/>
      <c r="Y146" s="459"/>
      <c r="Z146" s="459"/>
      <c r="AA146" s="459"/>
      <c r="AB146" s="459"/>
      <c r="AC146" s="459"/>
      <c r="AD146" s="459"/>
      <c r="AE146" s="459"/>
      <c r="AF146" s="459"/>
      <c r="AG146" s="459"/>
      <c r="AH146" s="370" t="s">
        <v>2306</v>
      </c>
      <c r="AI146" s="371"/>
      <c r="AJ146" s="371"/>
      <c r="AK146" s="372"/>
      <c r="AL146" s="145"/>
      <c r="AM146" s="213"/>
    </row>
    <row r="147" spans="1:44" ht="4" customHeight="1">
      <c r="A147" s="145"/>
      <c r="B147" s="145"/>
      <c r="C147" s="145"/>
      <c r="D147" s="145"/>
      <c r="E147" s="145"/>
      <c r="F147" s="145"/>
      <c r="G147" s="145"/>
      <c r="H147" s="145"/>
      <c r="I147" s="145"/>
      <c r="J147" s="145"/>
      <c r="K147" s="145"/>
      <c r="L147" s="145"/>
      <c r="M147" s="145"/>
      <c r="N147" s="145"/>
      <c r="O147" s="145"/>
      <c r="P147" s="145"/>
      <c r="Q147" s="145"/>
      <c r="R147" s="145"/>
      <c r="S147" s="145"/>
      <c r="T147" s="145"/>
      <c r="U147" s="145"/>
      <c r="V147" s="145"/>
      <c r="W147" s="145"/>
      <c r="X147" s="145"/>
      <c r="Y147" s="145"/>
      <c r="Z147" s="145"/>
      <c r="AA147" s="145"/>
      <c r="AB147" s="145"/>
      <c r="AC147" s="145"/>
      <c r="AD147" s="145"/>
      <c r="AE147" s="145"/>
      <c r="AF147" s="145"/>
      <c r="AG147" s="145"/>
      <c r="AH147" s="145"/>
      <c r="AI147" s="145"/>
      <c r="AJ147" s="145"/>
      <c r="AK147" s="145"/>
      <c r="AL147" s="145"/>
      <c r="AM147" s="4"/>
      <c r="AN147" s="4"/>
      <c r="AO147" s="4"/>
      <c r="AP147" s="4"/>
      <c r="AQ147" s="4"/>
      <c r="AR147" s="4"/>
    </row>
    <row r="148" spans="1:44" ht="15" customHeight="1">
      <c r="A148" s="350" t="s">
        <v>2442</v>
      </c>
      <c r="B148" s="350"/>
      <c r="C148" s="350"/>
      <c r="D148" s="350"/>
      <c r="E148" s="350"/>
      <c r="F148" s="350"/>
      <c r="G148" s="350"/>
      <c r="H148" s="350"/>
      <c r="I148" s="350"/>
      <c r="J148" s="350"/>
      <c r="K148" s="350"/>
      <c r="L148" s="350"/>
      <c r="M148" s="350"/>
      <c r="N148" s="350"/>
      <c r="O148" s="350"/>
      <c r="P148" s="350"/>
      <c r="Q148" s="350"/>
      <c r="R148" s="350"/>
      <c r="S148" s="350"/>
      <c r="T148" s="350"/>
      <c r="U148" s="350"/>
      <c r="V148" s="350"/>
      <c r="W148" s="350"/>
      <c r="X148" s="350"/>
      <c r="Y148" s="350"/>
      <c r="Z148" s="350"/>
      <c r="AA148" s="350"/>
      <c r="AB148" s="350"/>
      <c r="AC148" s="350"/>
      <c r="AD148" s="350"/>
      <c r="AE148" s="350"/>
      <c r="AF148" s="350"/>
      <c r="AG148" s="350"/>
      <c r="AH148" s="350"/>
      <c r="AI148" s="350"/>
      <c r="AJ148" s="350"/>
      <c r="AK148" s="350"/>
      <c r="AL148" s="350"/>
      <c r="AM148" s="4"/>
      <c r="AN148" s="4"/>
      <c r="AO148" s="4"/>
      <c r="AP148" s="4"/>
      <c r="AQ148" s="4"/>
      <c r="AR148" s="4"/>
    </row>
    <row r="149" spans="1:44" ht="15" customHeight="1">
      <c r="A149" s="350"/>
      <c r="B149" s="350"/>
      <c r="C149" s="350"/>
      <c r="D149" s="350"/>
      <c r="E149" s="350"/>
      <c r="F149" s="350"/>
      <c r="G149" s="350"/>
      <c r="H149" s="350"/>
      <c r="I149" s="350"/>
      <c r="J149" s="350"/>
      <c r="K149" s="350"/>
      <c r="L149" s="350"/>
      <c r="M149" s="350"/>
      <c r="N149" s="350"/>
      <c r="O149" s="350"/>
      <c r="P149" s="350"/>
      <c r="Q149" s="350"/>
      <c r="R149" s="350"/>
      <c r="S149" s="350"/>
      <c r="T149" s="350"/>
      <c r="U149" s="350"/>
      <c r="V149" s="350"/>
      <c r="W149" s="350"/>
      <c r="X149" s="350"/>
      <c r="Y149" s="350"/>
      <c r="Z149" s="350"/>
      <c r="AA149" s="350"/>
      <c r="AB149" s="350"/>
      <c r="AC149" s="350"/>
      <c r="AD149" s="350"/>
      <c r="AE149" s="350"/>
      <c r="AF149" s="350"/>
      <c r="AG149" s="350"/>
      <c r="AH149" s="350"/>
      <c r="AI149" s="350"/>
      <c r="AJ149" s="350"/>
      <c r="AK149" s="350"/>
      <c r="AL149" s="350"/>
      <c r="AM149" s="4"/>
      <c r="AN149" s="4"/>
      <c r="AO149" s="4"/>
      <c r="AP149" s="4"/>
      <c r="AQ149" s="4"/>
      <c r="AR149" s="4"/>
    </row>
    <row r="150" spans="1:44" ht="15" customHeight="1">
      <c r="A150" s="350"/>
      <c r="B150" s="350"/>
      <c r="C150" s="350"/>
      <c r="D150" s="350"/>
      <c r="E150" s="350"/>
      <c r="F150" s="350"/>
      <c r="G150" s="350"/>
      <c r="H150" s="350"/>
      <c r="I150" s="350"/>
      <c r="J150" s="350"/>
      <c r="K150" s="350"/>
      <c r="L150" s="350"/>
      <c r="M150" s="350"/>
      <c r="N150" s="350"/>
      <c r="O150" s="350"/>
      <c r="P150" s="350"/>
      <c r="Q150" s="350"/>
      <c r="R150" s="350"/>
      <c r="S150" s="350"/>
      <c r="T150" s="350"/>
      <c r="U150" s="350"/>
      <c r="V150" s="350"/>
      <c r="W150" s="350"/>
      <c r="X150" s="350"/>
      <c r="Y150" s="350"/>
      <c r="Z150" s="350"/>
      <c r="AA150" s="350"/>
      <c r="AB150" s="350"/>
      <c r="AC150" s="350"/>
      <c r="AD150" s="350"/>
      <c r="AE150" s="350"/>
      <c r="AF150" s="350"/>
      <c r="AG150" s="350"/>
      <c r="AH150" s="350"/>
      <c r="AI150" s="350"/>
      <c r="AJ150" s="350"/>
      <c r="AK150" s="350"/>
      <c r="AL150" s="350"/>
      <c r="AM150" s="4"/>
      <c r="AN150" s="4"/>
      <c r="AO150" s="4"/>
      <c r="AP150" s="4"/>
      <c r="AQ150" s="4"/>
      <c r="AR150" s="4"/>
    </row>
    <row r="151" spans="1:44" ht="15" customHeight="1">
      <c r="A151" s="350"/>
      <c r="B151" s="350"/>
      <c r="C151" s="350"/>
      <c r="D151" s="350"/>
      <c r="E151" s="350"/>
      <c r="F151" s="350"/>
      <c r="G151" s="350"/>
      <c r="H151" s="350"/>
      <c r="I151" s="350"/>
      <c r="J151" s="350"/>
      <c r="K151" s="350"/>
      <c r="L151" s="350"/>
      <c r="M151" s="350"/>
      <c r="N151" s="350"/>
      <c r="O151" s="350"/>
      <c r="P151" s="350"/>
      <c r="Q151" s="350"/>
      <c r="R151" s="350"/>
      <c r="S151" s="350"/>
      <c r="T151" s="350"/>
      <c r="U151" s="350"/>
      <c r="V151" s="350"/>
      <c r="W151" s="350"/>
      <c r="X151" s="350"/>
      <c r="Y151" s="350"/>
      <c r="Z151" s="350"/>
      <c r="AA151" s="350"/>
      <c r="AB151" s="350"/>
      <c r="AC151" s="350"/>
      <c r="AD151" s="350"/>
      <c r="AE151" s="350"/>
      <c r="AF151" s="350"/>
      <c r="AG151" s="350"/>
      <c r="AH151" s="350"/>
      <c r="AI151" s="350"/>
      <c r="AJ151" s="350"/>
      <c r="AK151" s="350"/>
      <c r="AL151" s="350"/>
      <c r="AM151" s="4"/>
      <c r="AN151" s="4"/>
      <c r="AO151" s="4"/>
      <c r="AP151" s="4"/>
      <c r="AQ151" s="4"/>
      <c r="AR151" s="4"/>
    </row>
    <row r="152" spans="1:44" ht="7.5" customHeight="1">
      <c r="A152" s="350"/>
      <c r="B152" s="350"/>
      <c r="C152" s="350"/>
      <c r="D152" s="350"/>
      <c r="E152" s="350"/>
      <c r="F152" s="350"/>
      <c r="G152" s="350"/>
      <c r="H152" s="350"/>
      <c r="I152" s="350"/>
      <c r="J152" s="350"/>
      <c r="K152" s="350"/>
      <c r="L152" s="350"/>
      <c r="M152" s="350"/>
      <c r="N152" s="350"/>
      <c r="O152" s="350"/>
      <c r="P152" s="350"/>
      <c r="Q152" s="350"/>
      <c r="R152" s="350"/>
      <c r="S152" s="350"/>
      <c r="T152" s="350"/>
      <c r="U152" s="350"/>
      <c r="V152" s="350"/>
      <c r="W152" s="350"/>
      <c r="X152" s="350"/>
      <c r="Y152" s="350"/>
      <c r="Z152" s="350"/>
      <c r="AA152" s="350"/>
      <c r="AB152" s="350"/>
      <c r="AC152" s="350"/>
      <c r="AD152" s="350"/>
      <c r="AE152" s="350"/>
      <c r="AF152" s="350"/>
      <c r="AG152" s="350"/>
      <c r="AH152" s="350"/>
      <c r="AI152" s="350"/>
      <c r="AJ152" s="350"/>
      <c r="AK152" s="350"/>
      <c r="AL152" s="350"/>
      <c r="AM152" s="4"/>
      <c r="AN152" s="4"/>
      <c r="AO152" s="4"/>
      <c r="AP152" s="4"/>
      <c r="AQ152" s="4"/>
      <c r="AR152" s="4"/>
    </row>
    <row r="153" spans="1:44" ht="15" customHeight="1">
      <c r="A153" s="350" t="s">
        <v>2443</v>
      </c>
      <c r="B153" s="350"/>
      <c r="C153" s="350"/>
      <c r="D153" s="350"/>
      <c r="E153" s="350"/>
      <c r="F153" s="350"/>
      <c r="G153" s="350"/>
      <c r="H153" s="350"/>
      <c r="I153" s="350"/>
      <c r="J153" s="350"/>
      <c r="K153" s="350"/>
      <c r="L153" s="350"/>
      <c r="M153" s="350"/>
      <c r="N153" s="350"/>
      <c r="O153" s="350"/>
      <c r="P153" s="350"/>
      <c r="Q153" s="350"/>
      <c r="R153" s="350"/>
      <c r="S153" s="350"/>
      <c r="T153" s="350"/>
      <c r="U153" s="350"/>
      <c r="V153" s="350"/>
      <c r="W153" s="350"/>
      <c r="X153" s="350"/>
      <c r="Y153" s="350"/>
      <c r="Z153" s="350"/>
      <c r="AA153" s="350"/>
      <c r="AB153" s="350"/>
      <c r="AC153" s="350"/>
      <c r="AD153" s="350"/>
      <c r="AE153" s="350"/>
      <c r="AF153" s="350"/>
      <c r="AG153" s="350"/>
      <c r="AH153" s="350"/>
      <c r="AI153" s="350"/>
      <c r="AJ153" s="350"/>
      <c r="AK153" s="350"/>
      <c r="AL153" s="350"/>
      <c r="AM153" s="213"/>
    </row>
    <row r="154" spans="1:44" ht="15" customHeight="1">
      <c r="A154" s="350"/>
      <c r="B154" s="350"/>
      <c r="C154" s="350"/>
      <c r="D154" s="350"/>
      <c r="E154" s="350"/>
      <c r="F154" s="350"/>
      <c r="G154" s="350"/>
      <c r="H154" s="350"/>
      <c r="I154" s="350"/>
      <c r="J154" s="350"/>
      <c r="K154" s="350"/>
      <c r="L154" s="350"/>
      <c r="M154" s="350"/>
      <c r="N154" s="350"/>
      <c r="O154" s="350"/>
      <c r="P154" s="350"/>
      <c r="Q154" s="350"/>
      <c r="R154" s="350"/>
      <c r="S154" s="350"/>
      <c r="T154" s="350"/>
      <c r="U154" s="350"/>
      <c r="V154" s="350"/>
      <c r="W154" s="350"/>
      <c r="X154" s="350"/>
      <c r="Y154" s="350"/>
      <c r="Z154" s="350"/>
      <c r="AA154" s="350"/>
      <c r="AB154" s="350"/>
      <c r="AC154" s="350"/>
      <c r="AD154" s="350"/>
      <c r="AE154" s="350"/>
      <c r="AF154" s="350"/>
      <c r="AG154" s="350"/>
      <c r="AH154" s="350"/>
      <c r="AI154" s="350"/>
      <c r="AJ154" s="350"/>
      <c r="AK154" s="350"/>
      <c r="AL154" s="350"/>
      <c r="AM154" s="213"/>
    </row>
    <row r="155" spans="1:44" ht="15" customHeight="1">
      <c r="A155" s="350"/>
      <c r="B155" s="350"/>
      <c r="C155" s="350"/>
      <c r="D155" s="350"/>
      <c r="E155" s="350"/>
      <c r="F155" s="350"/>
      <c r="G155" s="350"/>
      <c r="H155" s="350"/>
      <c r="I155" s="350"/>
      <c r="J155" s="350"/>
      <c r="K155" s="350"/>
      <c r="L155" s="350"/>
      <c r="M155" s="350"/>
      <c r="N155" s="350"/>
      <c r="O155" s="350"/>
      <c r="P155" s="350"/>
      <c r="Q155" s="350"/>
      <c r="R155" s="350"/>
      <c r="S155" s="350"/>
      <c r="T155" s="350"/>
      <c r="U155" s="350"/>
      <c r="V155" s="350"/>
      <c r="W155" s="350"/>
      <c r="X155" s="350"/>
      <c r="Y155" s="350"/>
      <c r="Z155" s="350"/>
      <c r="AA155" s="350"/>
      <c r="AB155" s="350"/>
      <c r="AC155" s="350"/>
      <c r="AD155" s="350"/>
      <c r="AE155" s="350"/>
      <c r="AF155" s="350"/>
      <c r="AG155" s="350"/>
      <c r="AH155" s="350"/>
      <c r="AI155" s="350"/>
      <c r="AJ155" s="350"/>
      <c r="AK155" s="350"/>
      <c r="AL155" s="350"/>
      <c r="AM155" s="213"/>
    </row>
    <row r="156" spans="1:44" ht="15" customHeight="1">
      <c r="A156" s="350"/>
      <c r="B156" s="350"/>
      <c r="C156" s="350"/>
      <c r="D156" s="350"/>
      <c r="E156" s="350"/>
      <c r="F156" s="350"/>
      <c r="G156" s="350"/>
      <c r="H156" s="350"/>
      <c r="I156" s="350"/>
      <c r="J156" s="350"/>
      <c r="K156" s="350"/>
      <c r="L156" s="350"/>
      <c r="M156" s="350"/>
      <c r="N156" s="350"/>
      <c r="O156" s="350"/>
      <c r="P156" s="350"/>
      <c r="Q156" s="350"/>
      <c r="R156" s="350"/>
      <c r="S156" s="350"/>
      <c r="T156" s="350"/>
      <c r="U156" s="350"/>
      <c r="V156" s="350"/>
      <c r="W156" s="350"/>
      <c r="X156" s="350"/>
      <c r="Y156" s="350"/>
      <c r="Z156" s="350"/>
      <c r="AA156" s="350"/>
      <c r="AB156" s="350"/>
      <c r="AC156" s="350"/>
      <c r="AD156" s="350"/>
      <c r="AE156" s="350"/>
      <c r="AF156" s="350"/>
      <c r="AG156" s="350"/>
      <c r="AH156" s="350"/>
      <c r="AI156" s="350"/>
      <c r="AJ156" s="350"/>
      <c r="AK156" s="350"/>
      <c r="AL156" s="350"/>
      <c r="AM156" s="213"/>
    </row>
    <row r="157" spans="1:44" ht="15" customHeight="1">
      <c r="A157" s="350"/>
      <c r="B157" s="350"/>
      <c r="C157" s="350"/>
      <c r="D157" s="350"/>
      <c r="E157" s="350"/>
      <c r="F157" s="350"/>
      <c r="G157" s="350"/>
      <c r="H157" s="350"/>
      <c r="I157" s="350"/>
      <c r="J157" s="350"/>
      <c r="K157" s="350"/>
      <c r="L157" s="350"/>
      <c r="M157" s="350"/>
      <c r="N157" s="350"/>
      <c r="O157" s="350"/>
      <c r="P157" s="350"/>
      <c r="Q157" s="350"/>
      <c r="R157" s="350"/>
      <c r="S157" s="350"/>
      <c r="T157" s="350"/>
      <c r="U157" s="350"/>
      <c r="V157" s="350"/>
      <c r="W157" s="350"/>
      <c r="X157" s="350"/>
      <c r="Y157" s="350"/>
      <c r="Z157" s="350"/>
      <c r="AA157" s="350"/>
      <c r="AB157" s="350"/>
      <c r="AC157" s="350"/>
      <c r="AD157" s="350"/>
      <c r="AE157" s="350"/>
      <c r="AF157" s="350"/>
      <c r="AG157" s="350"/>
      <c r="AH157" s="350"/>
      <c r="AI157" s="350"/>
      <c r="AJ157" s="350"/>
      <c r="AK157" s="350"/>
      <c r="AL157" s="350"/>
      <c r="AM157" s="213"/>
    </row>
    <row r="158" spans="1:44" ht="15" customHeight="1">
      <c r="A158" s="350"/>
      <c r="B158" s="350"/>
      <c r="C158" s="350"/>
      <c r="D158" s="350"/>
      <c r="E158" s="350"/>
      <c r="F158" s="350"/>
      <c r="G158" s="350"/>
      <c r="H158" s="350"/>
      <c r="I158" s="350"/>
      <c r="J158" s="350"/>
      <c r="K158" s="350"/>
      <c r="L158" s="350"/>
      <c r="M158" s="350"/>
      <c r="N158" s="350"/>
      <c r="O158" s="350"/>
      <c r="P158" s="350"/>
      <c r="Q158" s="350"/>
      <c r="R158" s="350"/>
      <c r="S158" s="350"/>
      <c r="T158" s="350"/>
      <c r="U158" s="350"/>
      <c r="V158" s="350"/>
      <c r="W158" s="350"/>
      <c r="X158" s="350"/>
      <c r="Y158" s="350"/>
      <c r="Z158" s="350"/>
      <c r="AA158" s="350"/>
      <c r="AB158" s="350"/>
      <c r="AC158" s="350"/>
      <c r="AD158" s="350"/>
      <c r="AE158" s="350"/>
      <c r="AF158" s="350"/>
      <c r="AG158" s="350"/>
      <c r="AH158" s="350"/>
      <c r="AI158" s="350"/>
      <c r="AJ158" s="350"/>
      <c r="AK158" s="350"/>
      <c r="AL158" s="350"/>
      <c r="AM158" s="213"/>
    </row>
    <row r="159" spans="1:44" ht="15" customHeight="1">
      <c r="A159" s="350"/>
      <c r="B159" s="350"/>
      <c r="C159" s="350"/>
      <c r="D159" s="350"/>
      <c r="E159" s="350"/>
      <c r="F159" s="350"/>
      <c r="G159" s="350"/>
      <c r="H159" s="350"/>
      <c r="I159" s="350"/>
      <c r="J159" s="350"/>
      <c r="K159" s="350"/>
      <c r="L159" s="350"/>
      <c r="M159" s="350"/>
      <c r="N159" s="350"/>
      <c r="O159" s="350"/>
      <c r="P159" s="350"/>
      <c r="Q159" s="350"/>
      <c r="R159" s="350"/>
      <c r="S159" s="350"/>
      <c r="T159" s="350"/>
      <c r="U159" s="350"/>
      <c r="V159" s="350"/>
      <c r="W159" s="350"/>
      <c r="X159" s="350"/>
      <c r="Y159" s="350"/>
      <c r="Z159" s="350"/>
      <c r="AA159" s="350"/>
      <c r="AB159" s="350"/>
      <c r="AC159" s="350"/>
      <c r="AD159" s="350"/>
      <c r="AE159" s="350"/>
      <c r="AF159" s="350"/>
      <c r="AG159" s="350"/>
      <c r="AH159" s="350"/>
      <c r="AI159" s="350"/>
      <c r="AJ159" s="350"/>
      <c r="AK159" s="350"/>
      <c r="AL159" s="350"/>
      <c r="AM159" s="213"/>
    </row>
    <row r="160" spans="1:44" ht="15" customHeight="1">
      <c r="A160" s="350"/>
      <c r="B160" s="350"/>
      <c r="C160" s="350"/>
      <c r="D160" s="350"/>
      <c r="E160" s="350"/>
      <c r="F160" s="350"/>
      <c r="G160" s="350"/>
      <c r="H160" s="350"/>
      <c r="I160" s="350"/>
      <c r="J160" s="350"/>
      <c r="K160" s="350"/>
      <c r="L160" s="350"/>
      <c r="M160" s="350"/>
      <c r="N160" s="350"/>
      <c r="O160" s="350"/>
      <c r="P160" s="350"/>
      <c r="Q160" s="350"/>
      <c r="R160" s="350"/>
      <c r="S160" s="350"/>
      <c r="T160" s="350"/>
      <c r="U160" s="350"/>
      <c r="V160" s="350"/>
      <c r="W160" s="350"/>
      <c r="X160" s="350"/>
      <c r="Y160" s="350"/>
      <c r="Z160" s="350"/>
      <c r="AA160" s="350"/>
      <c r="AB160" s="350"/>
      <c r="AC160" s="350"/>
      <c r="AD160" s="350"/>
      <c r="AE160" s="350"/>
      <c r="AF160" s="350"/>
      <c r="AG160" s="350"/>
      <c r="AH160" s="350"/>
      <c r="AI160" s="350"/>
      <c r="AJ160" s="350"/>
      <c r="AK160" s="350"/>
      <c r="AL160" s="350"/>
      <c r="AM160" s="213"/>
    </row>
    <row r="161" spans="1:39" ht="15" customHeight="1">
      <c r="A161" s="350"/>
      <c r="B161" s="350"/>
      <c r="C161" s="350"/>
      <c r="D161" s="350"/>
      <c r="E161" s="350"/>
      <c r="F161" s="350"/>
      <c r="G161" s="350"/>
      <c r="H161" s="350"/>
      <c r="I161" s="350"/>
      <c r="J161" s="350"/>
      <c r="K161" s="350"/>
      <c r="L161" s="350"/>
      <c r="M161" s="350"/>
      <c r="N161" s="350"/>
      <c r="O161" s="350"/>
      <c r="P161" s="350"/>
      <c r="Q161" s="350"/>
      <c r="R161" s="350"/>
      <c r="S161" s="350"/>
      <c r="T161" s="350"/>
      <c r="U161" s="350"/>
      <c r="V161" s="350"/>
      <c r="W161" s="350"/>
      <c r="X161" s="350"/>
      <c r="Y161" s="350"/>
      <c r="Z161" s="350"/>
      <c r="AA161" s="350"/>
      <c r="AB161" s="350"/>
      <c r="AC161" s="350"/>
      <c r="AD161" s="350"/>
      <c r="AE161" s="350"/>
      <c r="AF161" s="350"/>
      <c r="AG161" s="350"/>
      <c r="AH161" s="350"/>
      <c r="AI161" s="350"/>
      <c r="AJ161" s="350"/>
      <c r="AK161" s="350"/>
      <c r="AL161" s="350"/>
      <c r="AM161" s="213"/>
    </row>
    <row r="162" spans="1:39" ht="15" customHeight="1">
      <c r="A162" s="350"/>
      <c r="B162" s="350"/>
      <c r="C162" s="350"/>
      <c r="D162" s="350"/>
      <c r="E162" s="350"/>
      <c r="F162" s="350"/>
      <c r="G162" s="350"/>
      <c r="H162" s="350"/>
      <c r="I162" s="350"/>
      <c r="J162" s="350"/>
      <c r="K162" s="350"/>
      <c r="L162" s="350"/>
      <c r="M162" s="350"/>
      <c r="N162" s="350"/>
      <c r="O162" s="350"/>
      <c r="P162" s="350"/>
      <c r="Q162" s="350"/>
      <c r="R162" s="350"/>
      <c r="S162" s="350"/>
      <c r="T162" s="350"/>
      <c r="U162" s="350"/>
      <c r="V162" s="350"/>
      <c r="W162" s="350"/>
      <c r="X162" s="350"/>
      <c r="Y162" s="350"/>
      <c r="Z162" s="350"/>
      <c r="AA162" s="350"/>
      <c r="AB162" s="350"/>
      <c r="AC162" s="350"/>
      <c r="AD162" s="350"/>
      <c r="AE162" s="350"/>
      <c r="AF162" s="350"/>
      <c r="AG162" s="350"/>
      <c r="AH162" s="350"/>
      <c r="AI162" s="350"/>
      <c r="AJ162" s="350"/>
      <c r="AK162" s="350"/>
      <c r="AL162" s="350"/>
      <c r="AM162" s="213"/>
    </row>
    <row r="163" spans="1:39" ht="15" customHeight="1">
      <c r="A163" s="350"/>
      <c r="B163" s="350"/>
      <c r="C163" s="350"/>
      <c r="D163" s="350"/>
      <c r="E163" s="350"/>
      <c r="F163" s="350"/>
      <c r="G163" s="350"/>
      <c r="H163" s="350"/>
      <c r="I163" s="350"/>
      <c r="J163" s="350"/>
      <c r="K163" s="350"/>
      <c r="L163" s="350"/>
      <c r="M163" s="350"/>
      <c r="N163" s="350"/>
      <c r="O163" s="350"/>
      <c r="P163" s="350"/>
      <c r="Q163" s="350"/>
      <c r="R163" s="350"/>
      <c r="S163" s="350"/>
      <c r="T163" s="350"/>
      <c r="U163" s="350"/>
      <c r="V163" s="350"/>
      <c r="W163" s="350"/>
      <c r="X163" s="350"/>
      <c r="Y163" s="350"/>
      <c r="Z163" s="350"/>
      <c r="AA163" s="350"/>
      <c r="AB163" s="350"/>
      <c r="AC163" s="350"/>
      <c r="AD163" s="350"/>
      <c r="AE163" s="350"/>
      <c r="AF163" s="350"/>
      <c r="AG163" s="350"/>
      <c r="AH163" s="350"/>
      <c r="AI163" s="350"/>
      <c r="AJ163" s="350"/>
      <c r="AK163" s="350"/>
      <c r="AL163" s="350"/>
      <c r="AM163" s="213"/>
    </row>
    <row r="164" spans="1:39" ht="15" customHeight="1">
      <c r="A164" s="350"/>
      <c r="B164" s="350"/>
      <c r="C164" s="350"/>
      <c r="D164" s="350"/>
      <c r="E164" s="350"/>
      <c r="F164" s="350"/>
      <c r="G164" s="350"/>
      <c r="H164" s="350"/>
      <c r="I164" s="350"/>
      <c r="J164" s="350"/>
      <c r="K164" s="350"/>
      <c r="L164" s="350"/>
      <c r="M164" s="350"/>
      <c r="N164" s="350"/>
      <c r="O164" s="350"/>
      <c r="P164" s="350"/>
      <c r="Q164" s="350"/>
      <c r="R164" s="350"/>
      <c r="S164" s="350"/>
      <c r="T164" s="350"/>
      <c r="U164" s="350"/>
      <c r="V164" s="350"/>
      <c r="W164" s="350"/>
      <c r="X164" s="350"/>
      <c r="Y164" s="350"/>
      <c r="Z164" s="350"/>
      <c r="AA164" s="350"/>
      <c r="AB164" s="350"/>
      <c r="AC164" s="350"/>
      <c r="AD164" s="350"/>
      <c r="AE164" s="350"/>
      <c r="AF164" s="350"/>
      <c r="AG164" s="350"/>
      <c r="AH164" s="350"/>
      <c r="AI164" s="350"/>
      <c r="AJ164" s="350"/>
      <c r="AK164" s="350"/>
      <c r="AL164" s="350"/>
      <c r="AM164" s="213"/>
    </row>
    <row r="165" spans="1:39" ht="15" customHeight="1">
      <c r="A165" s="350"/>
      <c r="B165" s="350"/>
      <c r="C165" s="350"/>
      <c r="D165" s="350"/>
      <c r="E165" s="350"/>
      <c r="F165" s="350"/>
      <c r="G165" s="350"/>
      <c r="H165" s="350"/>
      <c r="I165" s="350"/>
      <c r="J165" s="350"/>
      <c r="K165" s="350"/>
      <c r="L165" s="350"/>
      <c r="M165" s="350"/>
      <c r="N165" s="350"/>
      <c r="O165" s="350"/>
      <c r="P165" s="350"/>
      <c r="Q165" s="350"/>
      <c r="R165" s="350"/>
      <c r="S165" s="350"/>
      <c r="T165" s="350"/>
      <c r="U165" s="350"/>
      <c r="V165" s="350"/>
      <c r="W165" s="350"/>
      <c r="X165" s="350"/>
      <c r="Y165" s="350"/>
      <c r="Z165" s="350"/>
      <c r="AA165" s="350"/>
      <c r="AB165" s="350"/>
      <c r="AC165" s="350"/>
      <c r="AD165" s="350"/>
      <c r="AE165" s="350"/>
      <c r="AF165" s="350"/>
      <c r="AG165" s="350"/>
      <c r="AH165" s="350"/>
      <c r="AI165" s="350"/>
      <c r="AJ165" s="350"/>
      <c r="AK165" s="350"/>
      <c r="AL165" s="350"/>
      <c r="AM165" s="213"/>
    </row>
    <row r="166" spans="1:39" ht="15" customHeight="1">
      <c r="A166" s="350"/>
      <c r="B166" s="350"/>
      <c r="C166" s="350"/>
      <c r="D166" s="350"/>
      <c r="E166" s="350"/>
      <c r="F166" s="350"/>
      <c r="G166" s="350"/>
      <c r="H166" s="350"/>
      <c r="I166" s="350"/>
      <c r="J166" s="350"/>
      <c r="K166" s="350"/>
      <c r="L166" s="350"/>
      <c r="M166" s="350"/>
      <c r="N166" s="350"/>
      <c r="O166" s="350"/>
      <c r="P166" s="350"/>
      <c r="Q166" s="350"/>
      <c r="R166" s="350"/>
      <c r="S166" s="350"/>
      <c r="T166" s="350"/>
      <c r="U166" s="350"/>
      <c r="V166" s="350"/>
      <c r="W166" s="350"/>
      <c r="X166" s="350"/>
      <c r="Y166" s="350"/>
      <c r="Z166" s="350"/>
      <c r="AA166" s="350"/>
      <c r="AB166" s="350"/>
      <c r="AC166" s="350"/>
      <c r="AD166" s="350"/>
      <c r="AE166" s="350"/>
      <c r="AF166" s="350"/>
      <c r="AG166" s="350"/>
      <c r="AH166" s="350"/>
      <c r="AI166" s="350"/>
      <c r="AJ166" s="350"/>
      <c r="AK166" s="350"/>
      <c r="AL166" s="350"/>
      <c r="AM166" s="213"/>
    </row>
    <row r="167" spans="1:39" ht="2.5" customHeight="1">
      <c r="A167" s="350"/>
      <c r="B167" s="350"/>
      <c r="C167" s="350"/>
      <c r="D167" s="350"/>
      <c r="E167" s="350"/>
      <c r="F167" s="350"/>
      <c r="G167" s="350"/>
      <c r="H167" s="350"/>
      <c r="I167" s="350"/>
      <c r="J167" s="350"/>
      <c r="K167" s="350"/>
      <c r="L167" s="350"/>
      <c r="M167" s="350"/>
      <c r="N167" s="350"/>
      <c r="O167" s="350"/>
      <c r="P167" s="350"/>
      <c r="Q167" s="350"/>
      <c r="R167" s="350"/>
      <c r="S167" s="350"/>
      <c r="T167" s="350"/>
      <c r="U167" s="350"/>
      <c r="V167" s="350"/>
      <c r="W167" s="350"/>
      <c r="X167" s="350"/>
      <c r="Y167" s="350"/>
      <c r="Z167" s="350"/>
      <c r="AA167" s="350"/>
      <c r="AB167" s="350"/>
      <c r="AC167" s="350"/>
      <c r="AD167" s="350"/>
      <c r="AE167" s="350"/>
      <c r="AF167" s="350"/>
      <c r="AG167" s="350"/>
      <c r="AH167" s="350"/>
      <c r="AI167" s="350"/>
      <c r="AJ167" s="350"/>
      <c r="AK167" s="350"/>
      <c r="AL167" s="350"/>
      <c r="AM167" s="213"/>
    </row>
    <row r="168" spans="1:39" ht="15" customHeight="1">
      <c r="A168" s="350" t="s">
        <v>2444</v>
      </c>
      <c r="B168" s="350"/>
      <c r="C168" s="350"/>
      <c r="D168" s="350"/>
      <c r="E168" s="350"/>
      <c r="F168" s="350"/>
      <c r="G168" s="350"/>
      <c r="H168" s="350"/>
      <c r="I168" s="350"/>
      <c r="J168" s="350"/>
      <c r="K168" s="350"/>
      <c r="L168" s="350"/>
      <c r="M168" s="350"/>
      <c r="N168" s="350"/>
      <c r="O168" s="350"/>
      <c r="P168" s="350"/>
      <c r="Q168" s="350"/>
      <c r="R168" s="350"/>
      <c r="S168" s="350"/>
      <c r="T168" s="350"/>
      <c r="U168" s="350"/>
      <c r="V168" s="350"/>
      <c r="W168" s="350"/>
      <c r="X168" s="350"/>
      <c r="Y168" s="350"/>
      <c r="Z168" s="350"/>
      <c r="AA168" s="350"/>
      <c r="AB168" s="350"/>
      <c r="AC168" s="350"/>
      <c r="AD168" s="350"/>
      <c r="AE168" s="350"/>
      <c r="AF168" s="350"/>
      <c r="AG168" s="350"/>
      <c r="AH168" s="350"/>
      <c r="AI168" s="350"/>
      <c r="AJ168" s="350"/>
      <c r="AK168" s="350"/>
      <c r="AL168" s="350"/>
      <c r="AM168" s="213"/>
    </row>
    <row r="169" spans="1:39" ht="15" customHeight="1">
      <c r="A169" s="350"/>
      <c r="B169" s="350"/>
      <c r="C169" s="350"/>
      <c r="D169" s="350"/>
      <c r="E169" s="350"/>
      <c r="F169" s="350"/>
      <c r="G169" s="350"/>
      <c r="H169" s="350"/>
      <c r="I169" s="350"/>
      <c r="J169" s="350"/>
      <c r="K169" s="350"/>
      <c r="L169" s="350"/>
      <c r="M169" s="350"/>
      <c r="N169" s="350"/>
      <c r="O169" s="350"/>
      <c r="P169" s="350"/>
      <c r="Q169" s="350"/>
      <c r="R169" s="350"/>
      <c r="S169" s="350"/>
      <c r="T169" s="350"/>
      <c r="U169" s="350"/>
      <c r="V169" s="350"/>
      <c r="W169" s="350"/>
      <c r="X169" s="350"/>
      <c r="Y169" s="350"/>
      <c r="Z169" s="350"/>
      <c r="AA169" s="350"/>
      <c r="AB169" s="350"/>
      <c r="AC169" s="350"/>
      <c r="AD169" s="350"/>
      <c r="AE169" s="350"/>
      <c r="AF169" s="350"/>
      <c r="AG169" s="350"/>
      <c r="AH169" s="350"/>
      <c r="AI169" s="350"/>
      <c r="AJ169" s="350"/>
      <c r="AK169" s="350"/>
      <c r="AL169" s="350"/>
      <c r="AM169" s="213"/>
    </row>
    <row r="170" spans="1:39" ht="15" customHeight="1">
      <c r="A170" s="350"/>
      <c r="B170" s="350"/>
      <c r="C170" s="350"/>
      <c r="D170" s="350"/>
      <c r="E170" s="350"/>
      <c r="F170" s="350"/>
      <c r="G170" s="350"/>
      <c r="H170" s="350"/>
      <c r="I170" s="350"/>
      <c r="J170" s="350"/>
      <c r="K170" s="350"/>
      <c r="L170" s="350"/>
      <c r="M170" s="350"/>
      <c r="N170" s="350"/>
      <c r="O170" s="350"/>
      <c r="P170" s="350"/>
      <c r="Q170" s="350"/>
      <c r="R170" s="350"/>
      <c r="S170" s="350"/>
      <c r="T170" s="350"/>
      <c r="U170" s="350"/>
      <c r="V170" s="350"/>
      <c r="W170" s="350"/>
      <c r="X170" s="350"/>
      <c r="Y170" s="350"/>
      <c r="Z170" s="350"/>
      <c r="AA170" s="350"/>
      <c r="AB170" s="350"/>
      <c r="AC170" s="350"/>
      <c r="AD170" s="350"/>
      <c r="AE170" s="350"/>
      <c r="AF170" s="350"/>
      <c r="AG170" s="350"/>
      <c r="AH170" s="350"/>
      <c r="AI170" s="350"/>
      <c r="AJ170" s="350"/>
      <c r="AK170" s="350"/>
      <c r="AL170" s="350"/>
      <c r="AM170" s="213"/>
    </row>
    <row r="171" spans="1:39" ht="15" customHeight="1">
      <c r="A171" s="350"/>
      <c r="B171" s="350"/>
      <c r="C171" s="350"/>
      <c r="D171" s="350"/>
      <c r="E171" s="350"/>
      <c r="F171" s="350"/>
      <c r="G171" s="350"/>
      <c r="H171" s="350"/>
      <c r="I171" s="350"/>
      <c r="J171" s="350"/>
      <c r="K171" s="350"/>
      <c r="L171" s="350"/>
      <c r="M171" s="350"/>
      <c r="N171" s="350"/>
      <c r="O171" s="350"/>
      <c r="P171" s="350"/>
      <c r="Q171" s="350"/>
      <c r="R171" s="350"/>
      <c r="S171" s="350"/>
      <c r="T171" s="350"/>
      <c r="U171" s="350"/>
      <c r="V171" s="350"/>
      <c r="W171" s="350"/>
      <c r="X171" s="350"/>
      <c r="Y171" s="350"/>
      <c r="Z171" s="350"/>
      <c r="AA171" s="350"/>
      <c r="AB171" s="350"/>
      <c r="AC171" s="350"/>
      <c r="AD171" s="350"/>
      <c r="AE171" s="350"/>
      <c r="AF171" s="350"/>
      <c r="AG171" s="350"/>
      <c r="AH171" s="350"/>
      <c r="AI171" s="350"/>
      <c r="AJ171" s="350"/>
      <c r="AK171" s="350"/>
      <c r="AL171" s="350"/>
      <c r="AM171" s="213"/>
    </row>
    <row r="172" spans="1:39" ht="15" customHeight="1">
      <c r="A172" s="350"/>
      <c r="B172" s="350"/>
      <c r="C172" s="350"/>
      <c r="D172" s="350"/>
      <c r="E172" s="350"/>
      <c r="F172" s="350"/>
      <c r="G172" s="350"/>
      <c r="H172" s="350"/>
      <c r="I172" s="350"/>
      <c r="J172" s="350"/>
      <c r="K172" s="350"/>
      <c r="L172" s="350"/>
      <c r="M172" s="350"/>
      <c r="N172" s="350"/>
      <c r="O172" s="350"/>
      <c r="P172" s="350"/>
      <c r="Q172" s="350"/>
      <c r="R172" s="350"/>
      <c r="S172" s="350"/>
      <c r="T172" s="350"/>
      <c r="U172" s="350"/>
      <c r="V172" s="350"/>
      <c r="W172" s="350"/>
      <c r="X172" s="350"/>
      <c r="Y172" s="350"/>
      <c r="Z172" s="350"/>
      <c r="AA172" s="350"/>
      <c r="AB172" s="350"/>
      <c r="AC172" s="350"/>
      <c r="AD172" s="350"/>
      <c r="AE172" s="350"/>
      <c r="AF172" s="350"/>
      <c r="AG172" s="350"/>
      <c r="AH172" s="350"/>
      <c r="AI172" s="350"/>
      <c r="AJ172" s="350"/>
      <c r="AK172" s="350"/>
      <c r="AL172" s="350"/>
      <c r="AM172" s="213"/>
    </row>
    <row r="173" spans="1:39" ht="15" customHeight="1">
      <c r="A173" s="350"/>
      <c r="B173" s="350"/>
      <c r="C173" s="350"/>
      <c r="D173" s="350"/>
      <c r="E173" s="350"/>
      <c r="F173" s="350"/>
      <c r="G173" s="350"/>
      <c r="H173" s="350"/>
      <c r="I173" s="350"/>
      <c r="J173" s="350"/>
      <c r="K173" s="350"/>
      <c r="L173" s="350"/>
      <c r="M173" s="350"/>
      <c r="N173" s="350"/>
      <c r="O173" s="350"/>
      <c r="P173" s="350"/>
      <c r="Q173" s="350"/>
      <c r="R173" s="350"/>
      <c r="S173" s="350"/>
      <c r="T173" s="350"/>
      <c r="U173" s="350"/>
      <c r="V173" s="350"/>
      <c r="W173" s="350"/>
      <c r="X173" s="350"/>
      <c r="Y173" s="350"/>
      <c r="Z173" s="350"/>
      <c r="AA173" s="350"/>
      <c r="AB173" s="350"/>
      <c r="AC173" s="350"/>
      <c r="AD173" s="350"/>
      <c r="AE173" s="350"/>
      <c r="AF173" s="350"/>
      <c r="AG173" s="350"/>
      <c r="AH173" s="350"/>
      <c r="AI173" s="350"/>
      <c r="AJ173" s="350"/>
      <c r="AK173" s="350"/>
      <c r="AL173" s="350"/>
      <c r="AM173" s="213"/>
    </row>
    <row r="174" spans="1:39" ht="15" customHeight="1">
      <c r="A174" s="350"/>
      <c r="B174" s="350"/>
      <c r="C174" s="350"/>
      <c r="D174" s="350"/>
      <c r="E174" s="350"/>
      <c r="F174" s="350"/>
      <c r="G174" s="350"/>
      <c r="H174" s="350"/>
      <c r="I174" s="350"/>
      <c r="J174" s="350"/>
      <c r="K174" s="350"/>
      <c r="L174" s="350"/>
      <c r="M174" s="350"/>
      <c r="N174" s="350"/>
      <c r="O174" s="350"/>
      <c r="P174" s="350"/>
      <c r="Q174" s="350"/>
      <c r="R174" s="350"/>
      <c r="S174" s="350"/>
      <c r="T174" s="350"/>
      <c r="U174" s="350"/>
      <c r="V174" s="350"/>
      <c r="W174" s="350"/>
      <c r="X174" s="350"/>
      <c r="Y174" s="350"/>
      <c r="Z174" s="350"/>
      <c r="AA174" s="350"/>
      <c r="AB174" s="350"/>
      <c r="AC174" s="350"/>
      <c r="AD174" s="350"/>
      <c r="AE174" s="350"/>
      <c r="AF174" s="350"/>
      <c r="AG174" s="350"/>
      <c r="AH174" s="350"/>
      <c r="AI174" s="350"/>
      <c r="AJ174" s="350"/>
      <c r="AK174" s="350"/>
      <c r="AL174" s="350"/>
      <c r="AM174" s="213"/>
    </row>
    <row r="175" spans="1:39" ht="15" customHeight="1">
      <c r="A175" s="350"/>
      <c r="B175" s="350"/>
      <c r="C175" s="350"/>
      <c r="D175" s="350"/>
      <c r="E175" s="350"/>
      <c r="F175" s="350"/>
      <c r="G175" s="350"/>
      <c r="H175" s="350"/>
      <c r="I175" s="350"/>
      <c r="J175" s="350"/>
      <c r="K175" s="350"/>
      <c r="L175" s="350"/>
      <c r="M175" s="350"/>
      <c r="N175" s="350"/>
      <c r="O175" s="350"/>
      <c r="P175" s="350"/>
      <c r="Q175" s="350"/>
      <c r="R175" s="350"/>
      <c r="S175" s="350"/>
      <c r="T175" s="350"/>
      <c r="U175" s="350"/>
      <c r="V175" s="350"/>
      <c r="W175" s="350"/>
      <c r="X175" s="350"/>
      <c r="Y175" s="350"/>
      <c r="Z175" s="350"/>
      <c r="AA175" s="350"/>
      <c r="AB175" s="350"/>
      <c r="AC175" s="350"/>
      <c r="AD175" s="350"/>
      <c r="AE175" s="350"/>
      <c r="AF175" s="350"/>
      <c r="AG175" s="350"/>
      <c r="AH175" s="350"/>
      <c r="AI175" s="350"/>
      <c r="AJ175" s="350"/>
      <c r="AK175" s="350"/>
      <c r="AL175" s="350"/>
      <c r="AM175" s="213"/>
    </row>
    <row r="176" spans="1:39" ht="15" customHeight="1">
      <c r="A176" s="350"/>
      <c r="B176" s="350"/>
      <c r="C176" s="350"/>
      <c r="D176" s="350"/>
      <c r="E176" s="350"/>
      <c r="F176" s="350"/>
      <c r="G176" s="350"/>
      <c r="H176" s="350"/>
      <c r="I176" s="350"/>
      <c r="J176" s="350"/>
      <c r="K176" s="350"/>
      <c r="L176" s="350"/>
      <c r="M176" s="350"/>
      <c r="N176" s="350"/>
      <c r="O176" s="350"/>
      <c r="P176" s="350"/>
      <c r="Q176" s="350"/>
      <c r="R176" s="350"/>
      <c r="S176" s="350"/>
      <c r="T176" s="350"/>
      <c r="U176" s="350"/>
      <c r="V176" s="350"/>
      <c r="W176" s="350"/>
      <c r="X176" s="350"/>
      <c r="Y176" s="350"/>
      <c r="Z176" s="350"/>
      <c r="AA176" s="350"/>
      <c r="AB176" s="350"/>
      <c r="AC176" s="350"/>
      <c r="AD176" s="350"/>
      <c r="AE176" s="350"/>
      <c r="AF176" s="350"/>
      <c r="AG176" s="350"/>
      <c r="AH176" s="350"/>
      <c r="AI176" s="350"/>
      <c r="AJ176" s="350"/>
      <c r="AK176" s="350"/>
      <c r="AL176" s="350"/>
      <c r="AM176" s="213"/>
    </row>
    <row r="177" spans="1:39" ht="15" customHeight="1">
      <c r="A177" s="350"/>
      <c r="B177" s="350"/>
      <c r="C177" s="350"/>
      <c r="D177" s="350"/>
      <c r="E177" s="350"/>
      <c r="F177" s="350"/>
      <c r="G177" s="350"/>
      <c r="H177" s="350"/>
      <c r="I177" s="350"/>
      <c r="J177" s="350"/>
      <c r="K177" s="350"/>
      <c r="L177" s="350"/>
      <c r="M177" s="350"/>
      <c r="N177" s="350"/>
      <c r="O177" s="350"/>
      <c r="P177" s="350"/>
      <c r="Q177" s="350"/>
      <c r="R177" s="350"/>
      <c r="S177" s="350"/>
      <c r="T177" s="350"/>
      <c r="U177" s="350"/>
      <c r="V177" s="350"/>
      <c r="W177" s="350"/>
      <c r="X177" s="350"/>
      <c r="Y177" s="350"/>
      <c r="Z177" s="350"/>
      <c r="AA177" s="350"/>
      <c r="AB177" s="350"/>
      <c r="AC177" s="350"/>
      <c r="AD177" s="350"/>
      <c r="AE177" s="350"/>
      <c r="AF177" s="350"/>
      <c r="AG177" s="350"/>
      <c r="AH177" s="350"/>
      <c r="AI177" s="350"/>
      <c r="AJ177" s="350"/>
      <c r="AK177" s="350"/>
      <c r="AL177" s="350"/>
      <c r="AM177" s="213"/>
    </row>
    <row r="178" spans="1:39" ht="15" customHeight="1">
      <c r="A178" s="350"/>
      <c r="B178" s="350"/>
      <c r="C178" s="350"/>
      <c r="D178" s="350"/>
      <c r="E178" s="350"/>
      <c r="F178" s="350"/>
      <c r="G178" s="350"/>
      <c r="H178" s="350"/>
      <c r="I178" s="350"/>
      <c r="J178" s="350"/>
      <c r="K178" s="350"/>
      <c r="L178" s="350"/>
      <c r="M178" s="350"/>
      <c r="N178" s="350"/>
      <c r="O178" s="350"/>
      <c r="P178" s="350"/>
      <c r="Q178" s="350"/>
      <c r="R178" s="350"/>
      <c r="S178" s="350"/>
      <c r="T178" s="350"/>
      <c r="U178" s="350"/>
      <c r="V178" s="350"/>
      <c r="W178" s="350"/>
      <c r="X178" s="350"/>
      <c r="Y178" s="350"/>
      <c r="Z178" s="350"/>
      <c r="AA178" s="350"/>
      <c r="AB178" s="350"/>
      <c r="AC178" s="350"/>
      <c r="AD178" s="350"/>
      <c r="AE178" s="350"/>
      <c r="AF178" s="350"/>
      <c r="AG178" s="350"/>
      <c r="AH178" s="350"/>
      <c r="AI178" s="350"/>
      <c r="AJ178" s="350"/>
      <c r="AK178" s="350"/>
      <c r="AL178" s="350"/>
      <c r="AM178" s="213"/>
    </row>
    <row r="179" spans="1:39" ht="15" customHeight="1">
      <c r="A179" s="350"/>
      <c r="B179" s="350"/>
      <c r="C179" s="350"/>
      <c r="D179" s="350"/>
      <c r="E179" s="350"/>
      <c r="F179" s="350"/>
      <c r="G179" s="350"/>
      <c r="H179" s="350"/>
      <c r="I179" s="350"/>
      <c r="J179" s="350"/>
      <c r="K179" s="350"/>
      <c r="L179" s="350"/>
      <c r="M179" s="350"/>
      <c r="N179" s="350"/>
      <c r="O179" s="350"/>
      <c r="P179" s="350"/>
      <c r="Q179" s="350"/>
      <c r="R179" s="350"/>
      <c r="S179" s="350"/>
      <c r="T179" s="350"/>
      <c r="U179" s="350"/>
      <c r="V179" s="350"/>
      <c r="W179" s="350"/>
      <c r="X179" s="350"/>
      <c r="Y179" s="350"/>
      <c r="Z179" s="350"/>
      <c r="AA179" s="350"/>
      <c r="AB179" s="350"/>
      <c r="AC179" s="350"/>
      <c r="AD179" s="350"/>
      <c r="AE179" s="350"/>
      <c r="AF179" s="350"/>
      <c r="AG179" s="350"/>
      <c r="AH179" s="350"/>
      <c r="AI179" s="350"/>
      <c r="AJ179" s="350"/>
      <c r="AK179" s="350"/>
      <c r="AL179" s="350"/>
      <c r="AM179" s="213"/>
    </row>
    <row r="180" spans="1:39" ht="15" customHeight="1">
      <c r="A180" s="350"/>
      <c r="B180" s="350"/>
      <c r="C180" s="350"/>
      <c r="D180" s="350"/>
      <c r="E180" s="350"/>
      <c r="F180" s="350"/>
      <c r="G180" s="350"/>
      <c r="H180" s="350"/>
      <c r="I180" s="350"/>
      <c r="J180" s="350"/>
      <c r="K180" s="350"/>
      <c r="L180" s="350"/>
      <c r="M180" s="350"/>
      <c r="N180" s="350"/>
      <c r="O180" s="350"/>
      <c r="P180" s="350"/>
      <c r="Q180" s="350"/>
      <c r="R180" s="350"/>
      <c r="S180" s="350"/>
      <c r="T180" s="350"/>
      <c r="U180" s="350"/>
      <c r="V180" s="350"/>
      <c r="W180" s="350"/>
      <c r="X180" s="350"/>
      <c r="Y180" s="350"/>
      <c r="Z180" s="350"/>
      <c r="AA180" s="350"/>
      <c r="AB180" s="350"/>
      <c r="AC180" s="350"/>
      <c r="AD180" s="350"/>
      <c r="AE180" s="350"/>
      <c r="AF180" s="350"/>
      <c r="AG180" s="350"/>
      <c r="AH180" s="350"/>
      <c r="AI180" s="350"/>
      <c r="AJ180" s="350"/>
      <c r="AK180" s="350"/>
      <c r="AL180" s="350"/>
      <c r="AM180" s="213"/>
    </row>
    <row r="181" spans="1:39" ht="15" customHeight="1">
      <c r="A181" s="350"/>
      <c r="B181" s="350"/>
      <c r="C181" s="350"/>
      <c r="D181" s="350"/>
      <c r="E181" s="350"/>
      <c r="F181" s="350"/>
      <c r="G181" s="350"/>
      <c r="H181" s="350"/>
      <c r="I181" s="350"/>
      <c r="J181" s="350"/>
      <c r="K181" s="350"/>
      <c r="L181" s="350"/>
      <c r="M181" s="350"/>
      <c r="N181" s="350"/>
      <c r="O181" s="350"/>
      <c r="P181" s="350"/>
      <c r="Q181" s="350"/>
      <c r="R181" s="350"/>
      <c r="S181" s="350"/>
      <c r="T181" s="350"/>
      <c r="U181" s="350"/>
      <c r="V181" s="350"/>
      <c r="W181" s="350"/>
      <c r="X181" s="350"/>
      <c r="Y181" s="350"/>
      <c r="Z181" s="350"/>
      <c r="AA181" s="350"/>
      <c r="AB181" s="350"/>
      <c r="AC181" s="350"/>
      <c r="AD181" s="350"/>
      <c r="AE181" s="350"/>
      <c r="AF181" s="350"/>
      <c r="AG181" s="350"/>
      <c r="AH181" s="350"/>
      <c r="AI181" s="350"/>
      <c r="AJ181" s="350"/>
      <c r="AK181" s="350"/>
      <c r="AL181" s="350"/>
      <c r="AM181" s="213"/>
    </row>
    <row r="182" spans="1:39" ht="6" customHeight="1">
      <c r="A182" s="350"/>
      <c r="B182" s="350"/>
      <c r="C182" s="350"/>
      <c r="D182" s="350"/>
      <c r="E182" s="350"/>
      <c r="F182" s="350"/>
      <c r="G182" s="350"/>
      <c r="H182" s="350"/>
      <c r="I182" s="350"/>
      <c r="J182" s="350"/>
      <c r="K182" s="350"/>
      <c r="L182" s="350"/>
      <c r="M182" s="350"/>
      <c r="N182" s="350"/>
      <c r="O182" s="350"/>
      <c r="P182" s="350"/>
      <c r="Q182" s="350"/>
      <c r="R182" s="350"/>
      <c r="S182" s="350"/>
      <c r="T182" s="350"/>
      <c r="U182" s="350"/>
      <c r="V182" s="350"/>
      <c r="W182" s="350"/>
      <c r="X182" s="350"/>
      <c r="Y182" s="350"/>
      <c r="Z182" s="350"/>
      <c r="AA182" s="350"/>
      <c r="AB182" s="350"/>
      <c r="AC182" s="350"/>
      <c r="AD182" s="350"/>
      <c r="AE182" s="350"/>
      <c r="AF182" s="350"/>
      <c r="AG182" s="350"/>
      <c r="AH182" s="350"/>
      <c r="AI182" s="350"/>
      <c r="AJ182" s="350"/>
      <c r="AK182" s="350"/>
      <c r="AL182" s="350"/>
      <c r="AM182" s="213"/>
    </row>
    <row r="183" spans="1:39" ht="15" customHeight="1">
      <c r="A183" s="350" t="s">
        <v>2445</v>
      </c>
      <c r="B183" s="350"/>
      <c r="C183" s="350"/>
      <c r="D183" s="350"/>
      <c r="E183" s="350"/>
      <c r="F183" s="350"/>
      <c r="G183" s="350"/>
      <c r="H183" s="350"/>
      <c r="I183" s="350"/>
      <c r="J183" s="350"/>
      <c r="K183" s="350"/>
      <c r="L183" s="350"/>
      <c r="M183" s="350"/>
      <c r="N183" s="350"/>
      <c r="O183" s="350"/>
      <c r="P183" s="350"/>
      <c r="Q183" s="350"/>
      <c r="R183" s="350"/>
      <c r="S183" s="350"/>
      <c r="T183" s="350"/>
      <c r="U183" s="350"/>
      <c r="V183" s="350"/>
      <c r="W183" s="350"/>
      <c r="X183" s="350"/>
      <c r="Y183" s="350"/>
      <c r="Z183" s="350"/>
      <c r="AA183" s="350"/>
      <c r="AB183" s="350"/>
      <c r="AC183" s="350"/>
      <c r="AD183" s="350"/>
      <c r="AE183" s="350"/>
      <c r="AF183" s="350"/>
      <c r="AG183" s="350"/>
      <c r="AH183" s="350"/>
      <c r="AI183" s="350"/>
      <c r="AJ183" s="350"/>
      <c r="AK183" s="350"/>
      <c r="AL183" s="350"/>
      <c r="AM183" s="213"/>
    </row>
    <row r="184" spans="1:39" ht="15" customHeight="1">
      <c r="A184" s="350"/>
      <c r="B184" s="350"/>
      <c r="C184" s="350"/>
      <c r="D184" s="350"/>
      <c r="E184" s="350"/>
      <c r="F184" s="350"/>
      <c r="G184" s="350"/>
      <c r="H184" s="350"/>
      <c r="I184" s="350"/>
      <c r="J184" s="350"/>
      <c r="K184" s="350"/>
      <c r="L184" s="350"/>
      <c r="M184" s="350"/>
      <c r="N184" s="350"/>
      <c r="O184" s="350"/>
      <c r="P184" s="350"/>
      <c r="Q184" s="350"/>
      <c r="R184" s="350"/>
      <c r="S184" s="350"/>
      <c r="T184" s="350"/>
      <c r="U184" s="350"/>
      <c r="V184" s="350"/>
      <c r="W184" s="350"/>
      <c r="X184" s="350"/>
      <c r="Y184" s="350"/>
      <c r="Z184" s="350"/>
      <c r="AA184" s="350"/>
      <c r="AB184" s="350"/>
      <c r="AC184" s="350"/>
      <c r="AD184" s="350"/>
      <c r="AE184" s="350"/>
      <c r="AF184" s="350"/>
      <c r="AG184" s="350"/>
      <c r="AH184" s="350"/>
      <c r="AI184" s="350"/>
      <c r="AJ184" s="350"/>
      <c r="AK184" s="350"/>
      <c r="AL184" s="350"/>
      <c r="AM184" s="213"/>
    </row>
    <row r="185" spans="1:39" ht="15" customHeight="1">
      <c r="A185" s="350"/>
      <c r="B185" s="350"/>
      <c r="C185" s="350"/>
      <c r="D185" s="350"/>
      <c r="E185" s="350"/>
      <c r="F185" s="350"/>
      <c r="G185" s="350"/>
      <c r="H185" s="350"/>
      <c r="I185" s="350"/>
      <c r="J185" s="350"/>
      <c r="K185" s="350"/>
      <c r="L185" s="350"/>
      <c r="M185" s="350"/>
      <c r="N185" s="350"/>
      <c r="O185" s="350"/>
      <c r="P185" s="350"/>
      <c r="Q185" s="350"/>
      <c r="R185" s="350"/>
      <c r="S185" s="350"/>
      <c r="T185" s="350"/>
      <c r="U185" s="350"/>
      <c r="V185" s="350"/>
      <c r="W185" s="350"/>
      <c r="X185" s="350"/>
      <c r="Y185" s="350"/>
      <c r="Z185" s="350"/>
      <c r="AA185" s="350"/>
      <c r="AB185" s="350"/>
      <c r="AC185" s="350"/>
      <c r="AD185" s="350"/>
      <c r="AE185" s="350"/>
      <c r="AF185" s="350"/>
      <c r="AG185" s="350"/>
      <c r="AH185" s="350"/>
      <c r="AI185" s="350"/>
      <c r="AJ185" s="350"/>
      <c r="AK185" s="350"/>
      <c r="AL185" s="350"/>
      <c r="AM185" s="213"/>
    </row>
    <row r="186" spans="1:39" ht="15" customHeight="1">
      <c r="A186" s="350"/>
      <c r="B186" s="350"/>
      <c r="C186" s="350"/>
      <c r="D186" s="350"/>
      <c r="E186" s="350"/>
      <c r="F186" s="350"/>
      <c r="G186" s="350"/>
      <c r="H186" s="350"/>
      <c r="I186" s="350"/>
      <c r="J186" s="350"/>
      <c r="K186" s="350"/>
      <c r="L186" s="350"/>
      <c r="M186" s="350"/>
      <c r="N186" s="350"/>
      <c r="O186" s="350"/>
      <c r="P186" s="350"/>
      <c r="Q186" s="350"/>
      <c r="R186" s="350"/>
      <c r="S186" s="350"/>
      <c r="T186" s="350"/>
      <c r="U186" s="350"/>
      <c r="V186" s="350"/>
      <c r="W186" s="350"/>
      <c r="X186" s="350"/>
      <c r="Y186" s="350"/>
      <c r="Z186" s="350"/>
      <c r="AA186" s="350"/>
      <c r="AB186" s="350"/>
      <c r="AC186" s="350"/>
      <c r="AD186" s="350"/>
      <c r="AE186" s="350"/>
      <c r="AF186" s="350"/>
      <c r="AG186" s="350"/>
      <c r="AH186" s="350"/>
      <c r="AI186" s="350"/>
      <c r="AJ186" s="350"/>
      <c r="AK186" s="350"/>
      <c r="AL186" s="350"/>
      <c r="AM186" s="213"/>
    </row>
    <row r="187" spans="1:39" ht="18" customHeight="1">
      <c r="A187" s="350"/>
      <c r="B187" s="350"/>
      <c r="C187" s="350"/>
      <c r="D187" s="350"/>
      <c r="E187" s="350"/>
      <c r="F187" s="350"/>
      <c r="G187" s="350"/>
      <c r="H187" s="350"/>
      <c r="I187" s="350"/>
      <c r="J187" s="350"/>
      <c r="K187" s="350"/>
      <c r="L187" s="350"/>
      <c r="M187" s="350"/>
      <c r="N187" s="350"/>
      <c r="O187" s="350"/>
      <c r="P187" s="350"/>
      <c r="Q187" s="350"/>
      <c r="R187" s="350"/>
      <c r="S187" s="350"/>
      <c r="T187" s="350"/>
      <c r="U187" s="350"/>
      <c r="V187" s="350"/>
      <c r="W187" s="350"/>
      <c r="X187" s="350"/>
      <c r="Y187" s="350"/>
      <c r="Z187" s="350"/>
      <c r="AA187" s="350"/>
      <c r="AB187" s="350"/>
      <c r="AC187" s="350"/>
      <c r="AD187" s="350"/>
      <c r="AE187" s="350"/>
      <c r="AF187" s="350"/>
      <c r="AG187" s="350"/>
      <c r="AH187" s="350"/>
      <c r="AI187" s="350"/>
      <c r="AJ187" s="350"/>
      <c r="AK187" s="350"/>
      <c r="AL187" s="350"/>
      <c r="AM187" s="213"/>
    </row>
    <row r="188" spans="1:39" ht="15" customHeight="1">
      <c r="A188" s="350"/>
      <c r="B188" s="350"/>
      <c r="C188" s="350"/>
      <c r="D188" s="350"/>
      <c r="E188" s="350"/>
      <c r="F188" s="350"/>
      <c r="G188" s="350"/>
      <c r="H188" s="350"/>
      <c r="I188" s="350"/>
      <c r="J188" s="350"/>
      <c r="K188" s="350"/>
      <c r="L188" s="350"/>
      <c r="M188" s="350"/>
      <c r="N188" s="350"/>
      <c r="O188" s="350"/>
      <c r="P188" s="350"/>
      <c r="Q188" s="350"/>
      <c r="R188" s="350"/>
      <c r="S188" s="350"/>
      <c r="T188" s="350"/>
      <c r="U188" s="350"/>
      <c r="V188" s="350"/>
      <c r="W188" s="350"/>
      <c r="X188" s="350"/>
      <c r="Y188" s="350"/>
      <c r="Z188" s="350"/>
      <c r="AA188" s="350"/>
      <c r="AB188" s="350"/>
      <c r="AC188" s="350"/>
      <c r="AD188" s="350"/>
      <c r="AE188" s="350"/>
      <c r="AF188" s="350"/>
      <c r="AG188" s="350"/>
      <c r="AH188" s="350"/>
      <c r="AI188" s="350"/>
      <c r="AJ188" s="350"/>
      <c r="AK188" s="350"/>
      <c r="AL188" s="350"/>
      <c r="AM188" s="213"/>
    </row>
    <row r="189" spans="1:39" ht="15" customHeight="1">
      <c r="A189" s="350"/>
      <c r="B189" s="350"/>
      <c r="C189" s="350"/>
      <c r="D189" s="350"/>
      <c r="E189" s="350"/>
      <c r="F189" s="350"/>
      <c r="G189" s="350"/>
      <c r="H189" s="350"/>
      <c r="I189" s="350"/>
      <c r="J189" s="350"/>
      <c r="K189" s="350"/>
      <c r="L189" s="350"/>
      <c r="M189" s="350"/>
      <c r="N189" s="350"/>
      <c r="O189" s="350"/>
      <c r="P189" s="350"/>
      <c r="Q189" s="350"/>
      <c r="R189" s="350"/>
      <c r="S189" s="350"/>
      <c r="T189" s="350"/>
      <c r="U189" s="350"/>
      <c r="V189" s="350"/>
      <c r="W189" s="350"/>
      <c r="X189" s="350"/>
      <c r="Y189" s="350"/>
      <c r="Z189" s="350"/>
      <c r="AA189" s="350"/>
      <c r="AB189" s="350"/>
      <c r="AC189" s="350"/>
      <c r="AD189" s="350"/>
      <c r="AE189" s="350"/>
      <c r="AF189" s="350"/>
      <c r="AG189" s="350"/>
      <c r="AH189" s="350"/>
      <c r="AI189" s="350"/>
      <c r="AJ189" s="350"/>
      <c r="AK189" s="350"/>
      <c r="AL189" s="350"/>
      <c r="AM189" s="213"/>
    </row>
    <row r="190" spans="1:39" ht="15" customHeight="1">
      <c r="A190" s="350"/>
      <c r="B190" s="350"/>
      <c r="C190" s="350"/>
      <c r="D190" s="350"/>
      <c r="E190" s="350"/>
      <c r="F190" s="350"/>
      <c r="G190" s="350"/>
      <c r="H190" s="350"/>
      <c r="I190" s="350"/>
      <c r="J190" s="350"/>
      <c r="K190" s="350"/>
      <c r="L190" s="350"/>
      <c r="M190" s="350"/>
      <c r="N190" s="350"/>
      <c r="O190" s="350"/>
      <c r="P190" s="350"/>
      <c r="Q190" s="350"/>
      <c r="R190" s="350"/>
      <c r="S190" s="350"/>
      <c r="T190" s="350"/>
      <c r="U190" s="350"/>
      <c r="V190" s="350"/>
      <c r="W190" s="350"/>
      <c r="X190" s="350"/>
      <c r="Y190" s="350"/>
      <c r="Z190" s="350"/>
      <c r="AA190" s="350"/>
      <c r="AB190" s="350"/>
      <c r="AC190" s="350"/>
      <c r="AD190" s="350"/>
      <c r="AE190" s="350"/>
      <c r="AF190" s="350"/>
      <c r="AG190" s="350"/>
      <c r="AH190" s="350"/>
      <c r="AI190" s="350"/>
      <c r="AJ190" s="350"/>
      <c r="AK190" s="350"/>
      <c r="AL190" s="350"/>
      <c r="AM190" s="213"/>
    </row>
    <row r="191" spans="1:39" ht="15" customHeight="1">
      <c r="A191" s="350"/>
      <c r="B191" s="350"/>
      <c r="C191" s="350"/>
      <c r="D191" s="350"/>
      <c r="E191" s="350"/>
      <c r="F191" s="350"/>
      <c r="G191" s="350"/>
      <c r="H191" s="350"/>
      <c r="I191" s="350"/>
      <c r="J191" s="350"/>
      <c r="K191" s="350"/>
      <c r="L191" s="350"/>
      <c r="M191" s="350"/>
      <c r="N191" s="350"/>
      <c r="O191" s="350"/>
      <c r="P191" s="350"/>
      <c r="Q191" s="350"/>
      <c r="R191" s="350"/>
      <c r="S191" s="350"/>
      <c r="T191" s="350"/>
      <c r="U191" s="350"/>
      <c r="V191" s="350"/>
      <c r="W191" s="350"/>
      <c r="X191" s="350"/>
      <c r="Y191" s="350"/>
      <c r="Z191" s="350"/>
      <c r="AA191" s="350"/>
      <c r="AB191" s="350"/>
      <c r="AC191" s="350"/>
      <c r="AD191" s="350"/>
      <c r="AE191" s="350"/>
      <c r="AF191" s="350"/>
      <c r="AG191" s="350"/>
      <c r="AH191" s="350"/>
      <c r="AI191" s="350"/>
      <c r="AJ191" s="350"/>
      <c r="AK191" s="350"/>
      <c r="AL191" s="350"/>
      <c r="AM191" s="213"/>
    </row>
    <row r="192" spans="1:39" ht="15" customHeight="1">
      <c r="A192" s="350"/>
      <c r="B192" s="350"/>
      <c r="C192" s="350"/>
      <c r="D192" s="350"/>
      <c r="E192" s="350"/>
      <c r="F192" s="350"/>
      <c r="G192" s="350"/>
      <c r="H192" s="350"/>
      <c r="I192" s="350"/>
      <c r="J192" s="350"/>
      <c r="K192" s="350"/>
      <c r="L192" s="350"/>
      <c r="M192" s="350"/>
      <c r="N192" s="350"/>
      <c r="O192" s="350"/>
      <c r="P192" s="350"/>
      <c r="Q192" s="350"/>
      <c r="R192" s="350"/>
      <c r="S192" s="350"/>
      <c r="T192" s="350"/>
      <c r="U192" s="350"/>
      <c r="V192" s="350"/>
      <c r="W192" s="350"/>
      <c r="X192" s="350"/>
      <c r="Y192" s="350"/>
      <c r="Z192" s="350"/>
      <c r="AA192" s="350"/>
      <c r="AB192" s="350"/>
      <c r="AC192" s="350"/>
      <c r="AD192" s="350"/>
      <c r="AE192" s="350"/>
      <c r="AF192" s="350"/>
      <c r="AG192" s="350"/>
      <c r="AH192" s="350"/>
      <c r="AI192" s="350"/>
      <c r="AJ192" s="350"/>
      <c r="AK192" s="350"/>
      <c r="AL192" s="350"/>
      <c r="AM192" s="213"/>
    </row>
    <row r="193" spans="1:39" ht="15" customHeight="1">
      <c r="A193" s="350"/>
      <c r="B193" s="350"/>
      <c r="C193" s="350"/>
      <c r="D193" s="350"/>
      <c r="E193" s="350"/>
      <c r="F193" s="350"/>
      <c r="G193" s="350"/>
      <c r="H193" s="350"/>
      <c r="I193" s="350"/>
      <c r="J193" s="350"/>
      <c r="K193" s="350"/>
      <c r="L193" s="350"/>
      <c r="M193" s="350"/>
      <c r="N193" s="350"/>
      <c r="O193" s="350"/>
      <c r="P193" s="350"/>
      <c r="Q193" s="350"/>
      <c r="R193" s="350"/>
      <c r="S193" s="350"/>
      <c r="T193" s="350"/>
      <c r="U193" s="350"/>
      <c r="V193" s="350"/>
      <c r="W193" s="350"/>
      <c r="X193" s="350"/>
      <c r="Y193" s="350"/>
      <c r="Z193" s="350"/>
      <c r="AA193" s="350"/>
      <c r="AB193" s="350"/>
      <c r="AC193" s="350"/>
      <c r="AD193" s="350"/>
      <c r="AE193" s="350"/>
      <c r="AF193" s="350"/>
      <c r="AG193" s="350"/>
      <c r="AH193" s="350"/>
      <c r="AI193" s="350"/>
      <c r="AJ193" s="350"/>
      <c r="AK193" s="350"/>
      <c r="AL193" s="350"/>
      <c r="AM193" s="213"/>
    </row>
    <row r="194" spans="1:39" ht="15" customHeight="1">
      <c r="A194" s="350"/>
      <c r="B194" s="350"/>
      <c r="C194" s="350"/>
      <c r="D194" s="350"/>
      <c r="E194" s="350"/>
      <c r="F194" s="350"/>
      <c r="G194" s="350"/>
      <c r="H194" s="350"/>
      <c r="I194" s="350"/>
      <c r="J194" s="350"/>
      <c r="K194" s="350"/>
      <c r="L194" s="350"/>
      <c r="M194" s="350"/>
      <c r="N194" s="350"/>
      <c r="O194" s="350"/>
      <c r="P194" s="350"/>
      <c r="Q194" s="350"/>
      <c r="R194" s="350"/>
      <c r="S194" s="350"/>
      <c r="T194" s="350"/>
      <c r="U194" s="350"/>
      <c r="V194" s="350"/>
      <c r="W194" s="350"/>
      <c r="X194" s="350"/>
      <c r="Y194" s="350"/>
      <c r="Z194" s="350"/>
      <c r="AA194" s="350"/>
      <c r="AB194" s="350"/>
      <c r="AC194" s="350"/>
      <c r="AD194" s="350"/>
      <c r="AE194" s="350"/>
      <c r="AF194" s="350"/>
      <c r="AG194" s="350"/>
      <c r="AH194" s="350"/>
      <c r="AI194" s="350"/>
      <c r="AJ194" s="350"/>
      <c r="AK194" s="350"/>
      <c r="AL194" s="350"/>
      <c r="AM194" s="213"/>
    </row>
    <row r="195" spans="1:39" ht="15" customHeight="1">
      <c r="A195" s="350"/>
      <c r="B195" s="350"/>
      <c r="C195" s="350"/>
      <c r="D195" s="350"/>
      <c r="E195" s="350"/>
      <c r="F195" s="350"/>
      <c r="G195" s="350"/>
      <c r="H195" s="350"/>
      <c r="I195" s="350"/>
      <c r="J195" s="350"/>
      <c r="K195" s="350"/>
      <c r="L195" s="350"/>
      <c r="M195" s="350"/>
      <c r="N195" s="350"/>
      <c r="O195" s="350"/>
      <c r="P195" s="350"/>
      <c r="Q195" s="350"/>
      <c r="R195" s="350"/>
      <c r="S195" s="350"/>
      <c r="T195" s="350"/>
      <c r="U195" s="350"/>
      <c r="V195" s="350"/>
      <c r="W195" s="350"/>
      <c r="X195" s="350"/>
      <c r="Y195" s="350"/>
      <c r="Z195" s="350"/>
      <c r="AA195" s="350"/>
      <c r="AB195" s="350"/>
      <c r="AC195" s="350"/>
      <c r="AD195" s="350"/>
      <c r="AE195" s="350"/>
      <c r="AF195" s="350"/>
      <c r="AG195" s="350"/>
      <c r="AH195" s="350"/>
      <c r="AI195" s="350"/>
      <c r="AJ195" s="350"/>
      <c r="AK195" s="350"/>
      <c r="AL195" s="350"/>
      <c r="AM195" s="213"/>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2"/>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85" zoomScaleNormal="96" zoomScaleSheetLayoutView="85" workbookViewId="0">
      <selection activeCell="DJ11" sqref="DJ11:DR11"/>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240" t="s">
        <v>2447</v>
      </c>
      <c r="B1" s="240"/>
      <c r="C1" s="4"/>
      <c r="D1" s="387" t="s">
        <v>2446</v>
      </c>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4"/>
      <c r="AK1" s="4"/>
      <c r="AL1" s="198"/>
      <c r="AM1" s="4"/>
      <c r="BA1" s="240" t="s">
        <v>2448</v>
      </c>
      <c r="BB1" s="240"/>
      <c r="BC1" s="4"/>
      <c r="BD1" s="387" t="s">
        <v>2446</v>
      </c>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4"/>
      <c r="CK1" s="198"/>
      <c r="CL1" s="198"/>
      <c r="CM1" s="4"/>
      <c r="DA1" s="240" t="s">
        <v>2449</v>
      </c>
      <c r="DB1" s="240"/>
      <c r="DC1" s="4"/>
      <c r="DD1" s="387" t="s">
        <v>2446</v>
      </c>
      <c r="DE1" s="387"/>
      <c r="DF1" s="387"/>
      <c r="DG1" s="387"/>
      <c r="DH1" s="387"/>
      <c r="DI1" s="387"/>
      <c r="DJ1" s="387"/>
      <c r="DK1" s="387"/>
      <c r="DL1" s="387"/>
      <c r="DM1" s="387"/>
      <c r="DN1" s="387"/>
      <c r="DO1" s="387"/>
      <c r="DP1" s="387"/>
      <c r="DQ1" s="387"/>
      <c r="DR1" s="387"/>
      <c r="DS1" s="387"/>
      <c r="DT1" s="387"/>
      <c r="DU1" s="387"/>
      <c r="DV1" s="387"/>
      <c r="DW1" s="387"/>
      <c r="DX1" s="387"/>
      <c r="DY1" s="387"/>
      <c r="DZ1" s="387"/>
      <c r="EA1" s="387"/>
      <c r="EB1" s="387"/>
      <c r="EC1" s="387"/>
      <c r="ED1" s="387"/>
      <c r="EE1" s="387"/>
      <c r="EF1" s="387"/>
      <c r="EG1" s="387"/>
      <c r="EH1" s="387"/>
      <c r="EI1" s="387"/>
      <c r="EJ1" s="4"/>
      <c r="EK1" s="198"/>
      <c r="EL1" s="198"/>
      <c r="EM1" s="4"/>
      <c r="FA1" s="240" t="s">
        <v>2450</v>
      </c>
      <c r="FB1" s="240"/>
      <c r="FC1" s="4"/>
      <c r="FD1" s="387" t="s">
        <v>2446</v>
      </c>
      <c r="FE1" s="387"/>
      <c r="FF1" s="387"/>
      <c r="FG1" s="387"/>
      <c r="FH1" s="387"/>
      <c r="FI1" s="387"/>
      <c r="FJ1" s="387"/>
      <c r="FK1" s="387"/>
      <c r="FL1" s="387"/>
      <c r="FM1" s="387"/>
      <c r="FN1" s="387"/>
      <c r="FO1" s="387"/>
      <c r="FP1" s="387"/>
      <c r="FQ1" s="387"/>
      <c r="FR1" s="387"/>
      <c r="FS1" s="387"/>
      <c r="FT1" s="387"/>
      <c r="FU1" s="387"/>
      <c r="FV1" s="387"/>
      <c r="FW1" s="387"/>
      <c r="FX1" s="387"/>
      <c r="FY1" s="387"/>
      <c r="FZ1" s="387"/>
      <c r="GA1" s="387"/>
      <c r="GB1" s="387"/>
      <c r="GC1" s="387"/>
      <c r="GD1" s="387"/>
      <c r="GE1" s="387"/>
      <c r="GF1" s="387"/>
      <c r="GG1" s="387"/>
      <c r="GH1" s="387"/>
      <c r="GI1" s="387"/>
      <c r="GJ1" s="4"/>
      <c r="GK1" s="198"/>
      <c r="GL1" s="198"/>
      <c r="GM1" s="4"/>
    </row>
    <row r="2" spans="1:200" ht="4" customHeight="1">
      <c r="A2" s="161"/>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98"/>
      <c r="AL2" s="198"/>
      <c r="AM2" s="4"/>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1"/>
      <c r="CB2" s="161"/>
      <c r="CC2" s="161"/>
      <c r="CD2" s="161"/>
      <c r="CE2" s="161"/>
      <c r="CF2" s="161"/>
      <c r="CG2" s="161"/>
      <c r="CH2" s="161"/>
      <c r="CI2" s="161"/>
      <c r="CJ2" s="161"/>
      <c r="CK2" s="198"/>
      <c r="CL2" s="198"/>
      <c r="CM2" s="4"/>
      <c r="DA2" s="161"/>
      <c r="DB2" s="161"/>
      <c r="DC2" s="161"/>
      <c r="DD2" s="161"/>
      <c r="DE2" s="161"/>
      <c r="DF2" s="161"/>
      <c r="DG2" s="161"/>
      <c r="DH2" s="161"/>
      <c r="DI2" s="161"/>
      <c r="DJ2" s="161"/>
      <c r="DK2" s="161"/>
      <c r="DL2" s="161"/>
      <c r="DM2" s="161"/>
      <c r="DN2" s="161"/>
      <c r="DO2" s="161"/>
      <c r="DP2" s="161"/>
      <c r="DQ2" s="161"/>
      <c r="DR2" s="161"/>
      <c r="DS2" s="161"/>
      <c r="DT2" s="161"/>
      <c r="DU2" s="161"/>
      <c r="DV2" s="161"/>
      <c r="DW2" s="161"/>
      <c r="DX2" s="161"/>
      <c r="DY2" s="161"/>
      <c r="DZ2" s="161"/>
      <c r="EA2" s="161"/>
      <c r="EB2" s="161"/>
      <c r="EC2" s="161"/>
      <c r="ED2" s="161"/>
      <c r="EE2" s="161"/>
      <c r="EF2" s="161"/>
      <c r="EG2" s="161"/>
      <c r="EH2" s="161"/>
      <c r="EI2" s="161"/>
      <c r="EJ2" s="161"/>
      <c r="EK2" s="198"/>
      <c r="EL2" s="198"/>
      <c r="EM2" s="4"/>
      <c r="FA2" s="161"/>
      <c r="FB2" s="161"/>
      <c r="FC2" s="161"/>
      <c r="FD2" s="161"/>
      <c r="FE2" s="161"/>
      <c r="FF2" s="161"/>
      <c r="FG2" s="161"/>
      <c r="FH2" s="161"/>
      <c r="FI2" s="161"/>
      <c r="FJ2" s="161"/>
      <c r="FK2" s="161"/>
      <c r="FL2" s="161"/>
      <c r="FM2" s="161"/>
      <c r="FN2" s="161"/>
      <c r="FO2" s="161"/>
      <c r="FP2" s="161"/>
      <c r="FQ2" s="161"/>
      <c r="FR2" s="161"/>
      <c r="FS2" s="161"/>
      <c r="FT2" s="161"/>
      <c r="FU2" s="161"/>
      <c r="FV2" s="161"/>
      <c r="FW2" s="161"/>
      <c r="FX2" s="161"/>
      <c r="FY2" s="161"/>
      <c r="FZ2" s="161"/>
      <c r="GA2" s="161"/>
      <c r="GB2" s="161"/>
      <c r="GC2" s="161"/>
      <c r="GD2" s="161"/>
      <c r="GE2" s="161"/>
      <c r="GF2" s="161"/>
      <c r="GG2" s="161"/>
      <c r="GH2" s="161"/>
      <c r="GI2" s="161"/>
      <c r="GJ2" s="161"/>
      <c r="GK2" s="198"/>
      <c r="GL2" s="198"/>
      <c r="GM2" s="4"/>
    </row>
    <row r="3" spans="1:200" ht="4" customHeight="1">
      <c r="A3" s="160"/>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6"/>
      <c r="AM3" s="4"/>
      <c r="BA3" s="160"/>
      <c r="BB3" s="175"/>
      <c r="BC3" s="175"/>
      <c r="BD3" s="175"/>
      <c r="BE3" s="175"/>
      <c r="BF3" s="175"/>
      <c r="BG3" s="175"/>
      <c r="BH3" s="175"/>
      <c r="BI3" s="175"/>
      <c r="BJ3" s="175"/>
      <c r="BK3" s="175"/>
      <c r="BL3" s="175"/>
      <c r="BM3" s="175"/>
      <c r="BN3" s="175"/>
      <c r="BO3" s="175"/>
      <c r="BP3" s="175"/>
      <c r="BQ3" s="175"/>
      <c r="BR3" s="175"/>
      <c r="BS3" s="175"/>
      <c r="BT3" s="175"/>
      <c r="BU3" s="175"/>
      <c r="BV3" s="175"/>
      <c r="BW3" s="175"/>
      <c r="BX3" s="175"/>
      <c r="BY3" s="175"/>
      <c r="BZ3" s="175"/>
      <c r="CA3" s="175"/>
      <c r="CB3" s="175"/>
      <c r="CC3" s="175"/>
      <c r="CD3" s="175"/>
      <c r="CE3" s="175"/>
      <c r="CF3" s="175"/>
      <c r="CG3" s="175"/>
      <c r="CH3" s="175"/>
      <c r="CI3" s="175"/>
      <c r="CJ3" s="175"/>
      <c r="CK3" s="175"/>
      <c r="CL3" s="176"/>
      <c r="CM3" s="4"/>
      <c r="DA3" s="160"/>
      <c r="DB3" s="175"/>
      <c r="DC3" s="175"/>
      <c r="DD3" s="175"/>
      <c r="DE3" s="175"/>
      <c r="DF3" s="175"/>
      <c r="DG3" s="175"/>
      <c r="DH3" s="175"/>
      <c r="DI3" s="175"/>
      <c r="DJ3" s="175"/>
      <c r="DK3" s="175"/>
      <c r="DL3" s="175"/>
      <c r="DM3" s="175"/>
      <c r="DN3" s="175"/>
      <c r="DO3" s="175"/>
      <c r="DP3" s="175"/>
      <c r="DQ3" s="175"/>
      <c r="DR3" s="175"/>
      <c r="DS3" s="175"/>
      <c r="DT3" s="175"/>
      <c r="DU3" s="175"/>
      <c r="DV3" s="175"/>
      <c r="DW3" s="175"/>
      <c r="DX3" s="175"/>
      <c r="DY3" s="175"/>
      <c r="DZ3" s="175"/>
      <c r="EA3" s="175"/>
      <c r="EB3" s="175"/>
      <c r="EC3" s="175"/>
      <c r="ED3" s="175"/>
      <c r="EE3" s="175"/>
      <c r="EF3" s="175"/>
      <c r="EG3" s="175"/>
      <c r="EH3" s="175"/>
      <c r="EI3" s="175"/>
      <c r="EJ3" s="175"/>
      <c r="EK3" s="175"/>
      <c r="EL3" s="176"/>
      <c r="EM3" s="4"/>
      <c r="FA3" s="160"/>
      <c r="FB3" s="175"/>
      <c r="FC3" s="175"/>
      <c r="FD3" s="175"/>
      <c r="FE3" s="175"/>
      <c r="FF3" s="175"/>
      <c r="FG3" s="175"/>
      <c r="FH3" s="175"/>
      <c r="FI3" s="175"/>
      <c r="FJ3" s="175"/>
      <c r="FK3" s="175"/>
      <c r="FL3" s="175"/>
      <c r="FM3" s="175"/>
      <c r="FN3" s="175"/>
      <c r="FO3" s="175"/>
      <c r="FP3" s="175"/>
      <c r="FQ3" s="175"/>
      <c r="FR3" s="175"/>
      <c r="FS3" s="175"/>
      <c r="FT3" s="175"/>
      <c r="FU3" s="175"/>
      <c r="FV3" s="175"/>
      <c r="FW3" s="175"/>
      <c r="FX3" s="175"/>
      <c r="FY3" s="175"/>
      <c r="FZ3" s="175"/>
      <c r="GA3" s="175"/>
      <c r="GB3" s="175"/>
      <c r="GC3" s="175"/>
      <c r="GD3" s="175"/>
      <c r="GE3" s="175"/>
      <c r="GF3" s="175"/>
      <c r="GG3" s="175"/>
      <c r="GH3" s="175"/>
      <c r="GI3" s="175"/>
      <c r="GJ3" s="175"/>
      <c r="GK3" s="175"/>
      <c r="GL3" s="176"/>
      <c r="GM3" s="4"/>
    </row>
    <row r="4" spans="1:200" ht="17.5" customHeight="1">
      <c r="A4" s="148" t="s">
        <v>41</v>
      </c>
      <c r="B4" s="4"/>
      <c r="C4" s="4"/>
      <c r="D4" s="4"/>
      <c r="E4" s="4"/>
      <c r="F4" s="4"/>
      <c r="G4" s="4"/>
      <c r="H4" s="4"/>
      <c r="I4" s="220"/>
      <c r="J4" s="152"/>
      <c r="K4" s="195" t="s">
        <v>42</v>
      </c>
      <c r="L4" s="195"/>
      <c r="M4" s="195"/>
      <c r="N4" s="195"/>
      <c r="O4" s="153"/>
      <c r="P4" s="195" t="s">
        <v>43</v>
      </c>
      <c r="Q4" s="195"/>
      <c r="R4" s="195"/>
      <c r="S4" s="195"/>
      <c r="T4" s="153"/>
      <c r="U4" s="195" t="s">
        <v>44</v>
      </c>
      <c r="V4" s="195"/>
      <c r="W4" s="195"/>
      <c r="X4" s="195"/>
      <c r="Y4" s="153"/>
      <c r="Z4" s="195" t="s">
        <v>45</v>
      </c>
      <c r="AA4" s="195"/>
      <c r="AB4" s="195"/>
      <c r="AC4" s="195"/>
      <c r="AD4" s="146"/>
      <c r="AE4" s="4"/>
      <c r="AF4" s="4"/>
      <c r="AL4" s="220"/>
      <c r="AM4" s="4" t="str">
        <f>IF(COUNTIF(AN4:AQ4,TRUE)&gt;1,"複数選択",IF(COUNTIF(AN4:AQ4,TRUE)=0,"未入力",""))</f>
        <v>未入力</v>
      </c>
      <c r="AN4" s="6" t="b">
        <v>0</v>
      </c>
      <c r="AO4" s="6" t="b">
        <v>0</v>
      </c>
      <c r="AP4" s="6" t="b">
        <v>0</v>
      </c>
      <c r="AQ4" s="6" t="b">
        <v>0</v>
      </c>
      <c r="AS4" s="191">
        <f>COUNTIF(AN4:AQ4, TRUE)</f>
        <v>0</v>
      </c>
      <c r="AT4" s="190" t="str">
        <f>IF(AS4&gt;=2, "選択は1つまでです。",IF(COUNTIF(AN4:AQ4,TRUE)=0,"未入力です。",""))</f>
        <v>未入力です。</v>
      </c>
      <c r="AU4" s="190"/>
      <c r="AV4" s="190"/>
      <c r="AW4" s="190"/>
      <c r="AX4" s="190"/>
      <c r="AY4" s="190"/>
      <c r="BA4" s="148" t="s">
        <v>41</v>
      </c>
      <c r="BB4" s="4"/>
      <c r="BC4" s="4"/>
      <c r="BD4" s="4"/>
      <c r="BE4" s="4"/>
      <c r="BF4" s="4"/>
      <c r="BG4" s="4"/>
      <c r="BH4" s="4"/>
      <c r="BI4" s="220"/>
      <c r="BJ4" s="152"/>
      <c r="BK4" s="195" t="s">
        <v>42</v>
      </c>
      <c r="BL4" s="195"/>
      <c r="BM4" s="195"/>
      <c r="BN4" s="195"/>
      <c r="BO4" s="153"/>
      <c r="BP4" s="195" t="s">
        <v>43</v>
      </c>
      <c r="BQ4" s="195"/>
      <c r="BR4" s="195"/>
      <c r="BS4" s="195"/>
      <c r="BT4" s="153"/>
      <c r="BU4" s="195" t="s">
        <v>44</v>
      </c>
      <c r="BV4" s="195"/>
      <c r="BW4" s="195"/>
      <c r="BX4" s="195"/>
      <c r="BY4" s="153"/>
      <c r="BZ4" s="195" t="s">
        <v>45</v>
      </c>
      <c r="CA4" s="195"/>
      <c r="CB4" s="195"/>
      <c r="CC4" s="195"/>
      <c r="CD4" s="146"/>
      <c r="CE4" s="4"/>
      <c r="CF4" s="4"/>
      <c r="CL4" s="220"/>
      <c r="CM4" s="4" t="str">
        <f>IF(COUNTIF(CN4:CQ4,TRUE)&gt;1,"複数選択",IF(COUNTIF(CN4:CQ4,TRUE)=0,"未入力",""))</f>
        <v>未入力</v>
      </c>
      <c r="CN4" s="6" t="b">
        <v>0</v>
      </c>
      <c r="CO4" s="6" t="b">
        <v>0</v>
      </c>
      <c r="CP4" s="6" t="b">
        <v>0</v>
      </c>
      <c r="CQ4" s="6" t="b">
        <v>0</v>
      </c>
      <c r="CS4" s="191">
        <f>COUNTIF(CN4:CQ4, TRUE)</f>
        <v>0</v>
      </c>
      <c r="CT4" s="190" t="str">
        <f>IF(CS4&gt;=2, "選択は1つまでです。",IF(COUNTIF(CN4:CQ4,TRUE)=0,"未入力です。",""))</f>
        <v>未入力です。</v>
      </c>
      <c r="CU4" s="190"/>
      <c r="CV4" s="190"/>
      <c r="CW4" s="190"/>
      <c r="CX4" s="190"/>
      <c r="CY4" s="190"/>
      <c r="DA4" s="148" t="s">
        <v>41</v>
      </c>
      <c r="DB4" s="4"/>
      <c r="DC4" s="4"/>
      <c r="DD4" s="4"/>
      <c r="DE4" s="4"/>
      <c r="DF4" s="4"/>
      <c r="DG4" s="4"/>
      <c r="DH4" s="4"/>
      <c r="DI4" s="220"/>
      <c r="DJ4" s="152"/>
      <c r="DK4" s="195" t="s">
        <v>42</v>
      </c>
      <c r="DL4" s="195"/>
      <c r="DM4" s="195"/>
      <c r="DN4" s="195"/>
      <c r="DO4" s="153"/>
      <c r="DP4" s="195" t="s">
        <v>43</v>
      </c>
      <c r="DQ4" s="195"/>
      <c r="DR4" s="195"/>
      <c r="DS4" s="195"/>
      <c r="DT4" s="153"/>
      <c r="DU4" s="195" t="s">
        <v>44</v>
      </c>
      <c r="DV4" s="195"/>
      <c r="DW4" s="195"/>
      <c r="DX4" s="195"/>
      <c r="DY4" s="153"/>
      <c r="DZ4" s="195" t="s">
        <v>45</v>
      </c>
      <c r="EA4" s="195"/>
      <c r="EB4" s="195"/>
      <c r="EC4" s="195"/>
      <c r="ED4" s="146"/>
      <c r="EE4" s="4"/>
      <c r="EF4" s="4"/>
      <c r="EL4" s="220"/>
      <c r="EM4" s="4" t="str">
        <f>IF(COUNTIF(EN4:EQ4,TRUE)&gt;1,"複数選択",IF(COUNTIF(EN4:EQ4,TRUE)=0,"未入力",""))</f>
        <v>未入力</v>
      </c>
      <c r="EN4" s="6" t="b">
        <v>0</v>
      </c>
      <c r="EO4" s="6" t="b">
        <v>0</v>
      </c>
      <c r="EP4" s="6" t="b">
        <v>0</v>
      </c>
      <c r="EQ4" s="6" t="b">
        <v>0</v>
      </c>
      <c r="ES4" s="191">
        <f>COUNTIF(EN4:EQ4, TRUE)</f>
        <v>0</v>
      </c>
      <c r="ET4" s="190" t="str">
        <f>IF(ES4&gt;=2, "選択は1つまでです。",IF(COUNTIF(EN4:EQ4,TRUE)=0,"未入力です。",""))</f>
        <v>未入力です。</v>
      </c>
      <c r="FA4" s="148" t="s">
        <v>41</v>
      </c>
      <c r="FB4" s="4"/>
      <c r="FC4" s="4"/>
      <c r="FD4" s="4"/>
      <c r="FE4" s="4"/>
      <c r="FF4" s="4"/>
      <c r="FG4" s="4"/>
      <c r="FH4" s="4"/>
      <c r="FI4" s="220"/>
      <c r="FJ4" s="152"/>
      <c r="FK4" s="195" t="s">
        <v>42</v>
      </c>
      <c r="FL4" s="195"/>
      <c r="FM4" s="195"/>
      <c r="FN4" s="195"/>
      <c r="FO4" s="153"/>
      <c r="FP4" s="195" t="s">
        <v>43</v>
      </c>
      <c r="FQ4" s="195"/>
      <c r="FR4" s="195"/>
      <c r="FS4" s="195"/>
      <c r="FT4" s="153"/>
      <c r="FU4" s="195" t="s">
        <v>44</v>
      </c>
      <c r="FV4" s="195"/>
      <c r="FW4" s="195"/>
      <c r="FX4" s="195"/>
      <c r="FY4" s="153"/>
      <c r="FZ4" s="195" t="s">
        <v>45</v>
      </c>
      <c r="GA4" s="195"/>
      <c r="GB4" s="195"/>
      <c r="GC4" s="195"/>
      <c r="GD4" s="146"/>
      <c r="GE4" s="4"/>
      <c r="GF4" s="4"/>
      <c r="GL4" s="220"/>
      <c r="GM4" s="4" t="str">
        <f>IF(COUNTIF(GN4:GQ4,TRUE)&gt;1,"複数選択",IF(COUNTIF(GN4:GQ4,TRUE)=0,"未入力",""))</f>
        <v>未入力</v>
      </c>
      <c r="GN4" s="6" t="b">
        <v>0</v>
      </c>
      <c r="GO4" s="6" t="b">
        <v>0</v>
      </c>
      <c r="GP4" s="6" t="b">
        <v>0</v>
      </c>
      <c r="GQ4" s="6" t="b">
        <v>0</v>
      </c>
    </row>
    <row r="5" spans="1:200" ht="4" customHeight="1">
      <c r="A5" s="148"/>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49"/>
      <c r="AM5" s="4"/>
      <c r="AS5" s="191"/>
      <c r="BA5" s="148"/>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49"/>
      <c r="CM5" s="4"/>
      <c r="CS5" s="191"/>
      <c r="DA5" s="148"/>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49"/>
      <c r="EM5" s="4"/>
      <c r="ES5" s="191"/>
      <c r="FA5" s="148"/>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49"/>
      <c r="GM5" s="4"/>
    </row>
    <row r="6" spans="1:200" ht="3.65" customHeight="1">
      <c r="A6" s="148"/>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49"/>
      <c r="AM6" s="4"/>
      <c r="AS6" s="191"/>
      <c r="BA6" s="148"/>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49"/>
      <c r="CM6" s="4"/>
      <c r="CS6" s="191"/>
      <c r="DA6" s="148"/>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49"/>
      <c r="EM6" s="4"/>
      <c r="ES6" s="191"/>
      <c r="FA6" s="148"/>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49"/>
      <c r="GM6" s="4"/>
    </row>
    <row r="7" spans="1:200" ht="23.15" customHeight="1">
      <c r="A7" s="424" t="s">
        <v>2247</v>
      </c>
      <c r="B7" s="425"/>
      <c r="C7" s="425"/>
      <c r="D7" s="425"/>
      <c r="E7" s="425"/>
      <c r="F7" s="425"/>
      <c r="G7" s="425"/>
      <c r="H7" s="425"/>
      <c r="I7" s="426"/>
      <c r="J7" s="360"/>
      <c r="K7" s="347"/>
      <c r="L7" s="347"/>
      <c r="M7" s="347"/>
      <c r="N7" s="347"/>
      <c r="O7" s="347"/>
      <c r="P7" s="347"/>
      <c r="Q7" s="347"/>
      <c r="R7" s="361"/>
      <c r="S7" s="4" t="s">
        <v>2307</v>
      </c>
      <c r="T7" s="4"/>
      <c r="U7" s="4"/>
      <c r="V7" s="4"/>
      <c r="W7" s="4"/>
      <c r="X7" s="4"/>
      <c r="Y7" s="4"/>
      <c r="Z7" s="4"/>
      <c r="AA7" s="4"/>
      <c r="AB7" s="4"/>
      <c r="AC7" s="4"/>
      <c r="AD7" s="4"/>
      <c r="AE7" s="4"/>
      <c r="AF7" s="4"/>
      <c r="AG7" s="4"/>
      <c r="AH7" s="4"/>
      <c r="AI7" s="4"/>
      <c r="AJ7" s="4"/>
      <c r="AK7" s="4"/>
      <c r="AL7" s="149"/>
      <c r="AM7" s="6" t="str">
        <f>IF(COUNTA(J7)=0,"未入力","")</f>
        <v>未入力</v>
      </c>
      <c r="AN7" s="8"/>
      <c r="AO7" s="8"/>
      <c r="AP7" s="8"/>
      <c r="AQ7" s="8"/>
      <c r="AR7" s="8"/>
      <c r="AS7" s="191"/>
      <c r="AT7" s="6" t="str">
        <f>IF(COUNTA(J7)=0,"未入力です。","")</f>
        <v>未入力です。</v>
      </c>
      <c r="BA7" s="424" t="s">
        <v>2247</v>
      </c>
      <c r="BB7" s="425"/>
      <c r="BC7" s="425"/>
      <c r="BD7" s="425"/>
      <c r="BE7" s="425"/>
      <c r="BF7" s="425"/>
      <c r="BG7" s="425"/>
      <c r="BH7" s="425"/>
      <c r="BI7" s="426"/>
      <c r="BJ7" s="360"/>
      <c r="BK7" s="347"/>
      <c r="BL7" s="347"/>
      <c r="BM7" s="347"/>
      <c r="BN7" s="347"/>
      <c r="BO7" s="347"/>
      <c r="BP7" s="347"/>
      <c r="BQ7" s="347"/>
      <c r="BR7" s="361"/>
      <c r="BS7" s="4" t="s">
        <v>2307</v>
      </c>
      <c r="BT7" s="4"/>
      <c r="BU7" s="4"/>
      <c r="BV7" s="4"/>
      <c r="BW7" s="4"/>
      <c r="BX7" s="4"/>
      <c r="BY7" s="4"/>
      <c r="BZ7" s="4"/>
      <c r="CA7" s="4"/>
      <c r="CB7" s="4"/>
      <c r="CC7" s="4"/>
      <c r="CD7" s="4"/>
      <c r="CE7" s="4"/>
      <c r="CF7" s="4"/>
      <c r="CG7" s="4"/>
      <c r="CH7" s="4"/>
      <c r="CI7" s="4"/>
      <c r="CJ7" s="4"/>
      <c r="CK7" s="4"/>
      <c r="CL7" s="149"/>
      <c r="CM7" s="6" t="str">
        <f>IF(COUNTA(BJ7)=0,"未入力","")</f>
        <v>未入力</v>
      </c>
      <c r="CN7" s="8"/>
      <c r="CO7" s="8"/>
      <c r="CP7" s="8"/>
      <c r="CQ7" s="8"/>
      <c r="CR7" s="8"/>
      <c r="CS7" s="191"/>
      <c r="CT7" s="6" t="str">
        <f>IF(COUNTA(BJ7)=0,"未入力です。","")</f>
        <v>未入力です。</v>
      </c>
      <c r="DA7" s="424" t="s">
        <v>2247</v>
      </c>
      <c r="DB7" s="425"/>
      <c r="DC7" s="425"/>
      <c r="DD7" s="425"/>
      <c r="DE7" s="425"/>
      <c r="DF7" s="425"/>
      <c r="DG7" s="425"/>
      <c r="DH7" s="425"/>
      <c r="DI7" s="426"/>
      <c r="DJ7" s="360"/>
      <c r="DK7" s="347"/>
      <c r="DL7" s="347"/>
      <c r="DM7" s="347"/>
      <c r="DN7" s="347"/>
      <c r="DO7" s="347"/>
      <c r="DP7" s="347"/>
      <c r="DQ7" s="347"/>
      <c r="DR7" s="361"/>
      <c r="DS7" s="4" t="s">
        <v>2307</v>
      </c>
      <c r="DT7" s="4"/>
      <c r="DU7" s="4"/>
      <c r="DV7" s="4"/>
      <c r="DW7" s="4"/>
      <c r="DX7" s="4"/>
      <c r="DY7" s="4"/>
      <c r="DZ7" s="4"/>
      <c r="EA7" s="4"/>
      <c r="EB7" s="4"/>
      <c r="EC7" s="4"/>
      <c r="ED7" s="4"/>
      <c r="EE7" s="4"/>
      <c r="EF7" s="4"/>
      <c r="EG7" s="4"/>
      <c r="EH7" s="4"/>
      <c r="EI7" s="4"/>
      <c r="EJ7" s="4"/>
      <c r="EK7" s="4"/>
      <c r="EL7" s="149"/>
      <c r="EM7" s="6" t="str">
        <f>IF(COUNTA(DJ7)=0,"未入力","")</f>
        <v>未入力</v>
      </c>
      <c r="EN7" s="8"/>
      <c r="EO7" s="8"/>
      <c r="EP7" s="8"/>
      <c r="EQ7" s="8"/>
      <c r="ER7" s="8"/>
      <c r="ES7" s="191"/>
      <c r="ET7" s="6" t="str">
        <f>IF(COUNTA(DJ7)=0,"未入力です。","")</f>
        <v>未入力です。</v>
      </c>
      <c r="FA7" s="424" t="s">
        <v>2247</v>
      </c>
      <c r="FB7" s="425"/>
      <c r="FC7" s="425"/>
      <c r="FD7" s="425"/>
      <c r="FE7" s="425"/>
      <c r="FF7" s="425"/>
      <c r="FG7" s="425"/>
      <c r="FH7" s="425"/>
      <c r="FI7" s="426"/>
      <c r="FJ7" s="360"/>
      <c r="FK7" s="347"/>
      <c r="FL7" s="347"/>
      <c r="FM7" s="347"/>
      <c r="FN7" s="347"/>
      <c r="FO7" s="347"/>
      <c r="FP7" s="347"/>
      <c r="FQ7" s="347"/>
      <c r="FR7" s="361"/>
      <c r="FS7" s="4" t="s">
        <v>2307</v>
      </c>
      <c r="FT7" s="4"/>
      <c r="FU7" s="4"/>
      <c r="FV7" s="4"/>
      <c r="FW7" s="4"/>
      <c r="FX7" s="4"/>
      <c r="FY7" s="4"/>
      <c r="FZ7" s="4"/>
      <c r="GA7" s="4"/>
      <c r="GB7" s="4"/>
      <c r="GC7" s="4"/>
      <c r="GD7" s="4"/>
      <c r="GE7" s="4"/>
      <c r="GF7" s="4"/>
      <c r="GG7" s="4"/>
      <c r="GH7" s="4"/>
      <c r="GI7" s="4"/>
      <c r="GJ7" s="4"/>
      <c r="GK7" s="4"/>
      <c r="GL7" s="149"/>
      <c r="GM7" s="6" t="str">
        <f>IF(COUNTA(FJ7)=0,"未入力","")</f>
        <v>未入力</v>
      </c>
      <c r="GN7" s="8"/>
      <c r="GO7" s="8"/>
      <c r="GP7" s="8"/>
      <c r="GQ7" s="8"/>
      <c r="GR7" s="8"/>
    </row>
    <row r="8" spans="1:200" ht="5.15" customHeight="1">
      <c r="A8" s="148"/>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49"/>
      <c r="AM8" s="4"/>
      <c r="AS8" s="191"/>
      <c r="BA8" s="148"/>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49"/>
      <c r="CM8" s="4"/>
      <c r="CS8" s="191"/>
      <c r="DA8" s="148"/>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49"/>
      <c r="EM8" s="4"/>
      <c r="ES8" s="191"/>
      <c r="FA8" s="148"/>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49"/>
      <c r="GM8" s="4"/>
    </row>
    <row r="9" spans="1:200" ht="18" customHeight="1">
      <c r="A9" s="424" t="s">
        <v>2277</v>
      </c>
      <c r="B9" s="425"/>
      <c r="C9" s="425"/>
      <c r="D9" s="425"/>
      <c r="E9" s="425"/>
      <c r="F9" s="425"/>
      <c r="G9" s="425"/>
      <c r="H9" s="425"/>
      <c r="I9" s="425"/>
      <c r="J9" s="425"/>
      <c r="K9" s="425"/>
      <c r="L9" s="4"/>
      <c r="M9" s="4"/>
      <c r="N9" s="4"/>
      <c r="O9" s="4"/>
      <c r="P9" s="4"/>
      <c r="Q9" s="4"/>
      <c r="R9" s="4"/>
      <c r="S9" s="4"/>
      <c r="T9" s="4"/>
      <c r="U9" s="4"/>
      <c r="V9" s="4"/>
      <c r="W9" s="4"/>
      <c r="X9" s="4"/>
      <c r="Y9" s="4"/>
      <c r="Z9" s="4"/>
      <c r="AA9" s="4"/>
      <c r="AB9" s="4"/>
      <c r="AC9" s="4"/>
      <c r="AD9" s="4"/>
      <c r="AE9" s="4"/>
      <c r="AF9" s="4"/>
      <c r="AG9" s="4"/>
      <c r="AH9" s="4"/>
      <c r="AI9" s="4"/>
      <c r="AJ9" s="4"/>
      <c r="AK9" s="4"/>
      <c r="AL9" s="149"/>
      <c r="AM9" s="4"/>
      <c r="AS9" s="191"/>
      <c r="BA9" s="424" t="s">
        <v>2277</v>
      </c>
      <c r="BB9" s="425"/>
      <c r="BC9" s="425"/>
      <c r="BD9" s="425"/>
      <c r="BE9" s="425"/>
      <c r="BF9" s="425"/>
      <c r="BG9" s="425"/>
      <c r="BH9" s="425"/>
      <c r="BI9" s="425"/>
      <c r="BJ9" s="425"/>
      <c r="BK9" s="425"/>
      <c r="BL9" s="4"/>
      <c r="BM9" s="4"/>
      <c r="BN9" s="4"/>
      <c r="BO9" s="4"/>
      <c r="BP9" s="4"/>
      <c r="BQ9" s="4"/>
      <c r="BR9" s="4"/>
      <c r="BS9" s="4"/>
      <c r="BT9" s="4"/>
      <c r="BU9" s="4"/>
      <c r="BV9" s="4"/>
      <c r="BW9" s="4"/>
      <c r="BX9" s="4"/>
      <c r="BY9" s="4"/>
      <c r="BZ9" s="4"/>
      <c r="CA9" s="4"/>
      <c r="CB9" s="4"/>
      <c r="CC9" s="4"/>
      <c r="CD9" s="4"/>
      <c r="CE9" s="4"/>
      <c r="CF9" s="4"/>
      <c r="CG9" s="4"/>
      <c r="CH9" s="4"/>
      <c r="CI9" s="4"/>
      <c r="CJ9" s="4"/>
      <c r="CK9" s="4"/>
      <c r="CL9" s="149"/>
      <c r="CM9" s="4"/>
      <c r="CS9" s="191"/>
      <c r="DA9" s="424" t="s">
        <v>2277</v>
      </c>
      <c r="DB9" s="425"/>
      <c r="DC9" s="425"/>
      <c r="DD9" s="425"/>
      <c r="DE9" s="425"/>
      <c r="DF9" s="425"/>
      <c r="DG9" s="425"/>
      <c r="DH9" s="425"/>
      <c r="DI9" s="425"/>
      <c r="DJ9" s="425"/>
      <c r="DK9" s="425"/>
      <c r="DL9" s="4"/>
      <c r="DM9" s="4"/>
      <c r="DN9" s="4"/>
      <c r="DO9" s="4"/>
      <c r="DP9" s="4"/>
      <c r="DQ9" s="4"/>
      <c r="DR9" s="4"/>
      <c r="DS9" s="4"/>
      <c r="DT9" s="4"/>
      <c r="DU9" s="4"/>
      <c r="DV9" s="4"/>
      <c r="DW9" s="4"/>
      <c r="DX9" s="4"/>
      <c r="DY9" s="4"/>
      <c r="DZ9" s="4"/>
      <c r="EA9" s="4"/>
      <c r="EB9" s="4"/>
      <c r="EC9" s="4"/>
      <c r="ED9" s="4"/>
      <c r="EE9" s="4"/>
      <c r="EF9" s="4"/>
      <c r="EG9" s="4"/>
      <c r="EH9" s="4"/>
      <c r="EI9" s="4"/>
      <c r="EJ9" s="4"/>
      <c r="EK9" s="4"/>
      <c r="EL9" s="149"/>
      <c r="EM9" s="4"/>
      <c r="ES9" s="191"/>
      <c r="FA9" s="424" t="s">
        <v>2277</v>
      </c>
      <c r="FB9" s="425"/>
      <c r="FC9" s="425"/>
      <c r="FD9" s="425"/>
      <c r="FE9" s="425"/>
      <c r="FF9" s="425"/>
      <c r="FG9" s="425"/>
      <c r="FH9" s="425"/>
      <c r="FI9" s="425"/>
      <c r="FJ9" s="425"/>
      <c r="FK9" s="425"/>
      <c r="FL9" s="4"/>
      <c r="FM9" s="4"/>
      <c r="FN9" s="4"/>
      <c r="FO9" s="4"/>
      <c r="FP9" s="4"/>
      <c r="FQ9" s="4"/>
      <c r="FR9" s="4"/>
      <c r="FS9" s="4"/>
      <c r="FT9" s="4"/>
      <c r="FU9" s="4"/>
      <c r="FV9" s="4"/>
      <c r="FW9" s="4"/>
      <c r="FX9" s="4"/>
      <c r="FY9" s="4"/>
      <c r="FZ9" s="4"/>
      <c r="GA9" s="4"/>
      <c r="GB9" s="4"/>
      <c r="GC9" s="4"/>
      <c r="GD9" s="4"/>
      <c r="GE9" s="4"/>
      <c r="GF9" s="4"/>
      <c r="GG9" s="4"/>
      <c r="GH9" s="4"/>
      <c r="GI9" s="4"/>
      <c r="GJ9" s="4"/>
      <c r="GK9" s="4"/>
      <c r="GL9" s="149"/>
      <c r="GM9" s="4"/>
    </row>
    <row r="10" spans="1:200" ht="23.15" customHeight="1">
      <c r="A10" s="148"/>
      <c r="B10" s="378" t="s">
        <v>2245</v>
      </c>
      <c r="C10" s="379"/>
      <c r="D10" s="379"/>
      <c r="E10" s="379"/>
      <c r="F10" s="379"/>
      <c r="G10" s="379"/>
      <c r="H10" s="379"/>
      <c r="I10" s="379"/>
      <c r="J10" s="381"/>
      <c r="K10" s="382"/>
      <c r="L10" s="382"/>
      <c r="M10" s="382"/>
      <c r="N10" s="382"/>
      <c r="O10" s="382"/>
      <c r="P10" s="382"/>
      <c r="Q10" s="382"/>
      <c r="R10" s="421"/>
      <c r="S10" s="422"/>
      <c r="T10" s="382"/>
      <c r="U10" s="382"/>
      <c r="V10" s="382"/>
      <c r="W10" s="382"/>
      <c r="X10" s="382"/>
      <c r="Y10" s="382"/>
      <c r="Z10" s="382"/>
      <c r="AA10" s="421"/>
      <c r="AB10" s="422"/>
      <c r="AC10" s="382"/>
      <c r="AD10" s="382"/>
      <c r="AE10" s="382"/>
      <c r="AF10" s="382"/>
      <c r="AG10" s="382"/>
      <c r="AH10" s="382"/>
      <c r="AI10" s="382"/>
      <c r="AJ10" s="383"/>
      <c r="AK10" s="179"/>
      <c r="AL10" s="172"/>
      <c r="AM10" s="4" t="str">
        <f>IF(COUNTA(J10,S10,AB10)=0,"未入力","")</f>
        <v>未入力</v>
      </c>
      <c r="AN10" s="6" t="str">
        <f>IF(T10&lt;&gt;"","1"&amp;TEXT(T10,"00"),
IF(T11&lt;&gt;"","2"&amp;TEXT(T11,"00"),
IF(T12&lt;&gt;"","3"&amp;TEXT(T12,"00"),"")))</f>
        <v/>
      </c>
      <c r="AS10" s="191"/>
      <c r="AT10" s="190" t="str">
        <f>IF(COUNTA(J10,S10,AB10)=0,"未入力です。","")</f>
        <v>未入力です。</v>
      </c>
      <c r="AU10" s="190"/>
      <c r="AV10" s="190"/>
      <c r="AW10" s="190"/>
      <c r="AX10" s="190"/>
      <c r="AY10" s="190"/>
      <c r="BA10" s="148"/>
      <c r="BB10" s="378" t="s">
        <v>2245</v>
      </c>
      <c r="BC10" s="379"/>
      <c r="BD10" s="379"/>
      <c r="BE10" s="379"/>
      <c r="BF10" s="379"/>
      <c r="BG10" s="379"/>
      <c r="BH10" s="379"/>
      <c r="BI10" s="379"/>
      <c r="BJ10" s="381"/>
      <c r="BK10" s="382"/>
      <c r="BL10" s="382"/>
      <c r="BM10" s="382"/>
      <c r="BN10" s="382"/>
      <c r="BO10" s="382"/>
      <c r="BP10" s="382"/>
      <c r="BQ10" s="382"/>
      <c r="BR10" s="421"/>
      <c r="BS10" s="422"/>
      <c r="BT10" s="382"/>
      <c r="BU10" s="382"/>
      <c r="BV10" s="382"/>
      <c r="BW10" s="382"/>
      <c r="BX10" s="382"/>
      <c r="BY10" s="382"/>
      <c r="BZ10" s="382"/>
      <c r="CA10" s="421"/>
      <c r="CB10" s="422"/>
      <c r="CC10" s="382"/>
      <c r="CD10" s="382"/>
      <c r="CE10" s="382"/>
      <c r="CF10" s="382"/>
      <c r="CG10" s="382"/>
      <c r="CH10" s="382"/>
      <c r="CI10" s="382"/>
      <c r="CJ10" s="383"/>
      <c r="CK10" s="179"/>
      <c r="CL10" s="172"/>
      <c r="CM10" s="4" t="str">
        <f>IF(COUNTA(BJ10,BS10,CB10)=0,"未入力","")</f>
        <v>未入力</v>
      </c>
      <c r="CN10" s="6" t="str">
        <f>IF(BT10&lt;&gt;"","1"&amp;TEXT(BT10,"00"),
IF(BT11&lt;&gt;"","2"&amp;TEXT(BT11,"00"),
IF(BT12&lt;&gt;"","3"&amp;TEXT(BT12,"00"),"")))</f>
        <v/>
      </c>
      <c r="CS10" s="191"/>
      <c r="CT10" s="190" t="str">
        <f>IF(COUNTA(BJ10,BS10,CB10)=0,"未入力です。","")</f>
        <v>未入力です。</v>
      </c>
      <c r="CU10" s="190"/>
      <c r="CV10" s="190"/>
      <c r="CW10" s="190"/>
      <c r="CX10" s="190"/>
      <c r="CY10" s="190"/>
      <c r="DA10" s="148"/>
      <c r="DB10" s="378" t="s">
        <v>2245</v>
      </c>
      <c r="DC10" s="379"/>
      <c r="DD10" s="379"/>
      <c r="DE10" s="379"/>
      <c r="DF10" s="379"/>
      <c r="DG10" s="379"/>
      <c r="DH10" s="379"/>
      <c r="DI10" s="379"/>
      <c r="DJ10" s="381"/>
      <c r="DK10" s="382"/>
      <c r="DL10" s="382"/>
      <c r="DM10" s="382"/>
      <c r="DN10" s="382"/>
      <c r="DO10" s="382"/>
      <c r="DP10" s="382"/>
      <c r="DQ10" s="382"/>
      <c r="DR10" s="421"/>
      <c r="DS10" s="422"/>
      <c r="DT10" s="382"/>
      <c r="DU10" s="382"/>
      <c r="DV10" s="382"/>
      <c r="DW10" s="382"/>
      <c r="DX10" s="382"/>
      <c r="DY10" s="382"/>
      <c r="DZ10" s="382"/>
      <c r="EA10" s="421"/>
      <c r="EB10" s="422"/>
      <c r="EC10" s="382"/>
      <c r="ED10" s="382"/>
      <c r="EE10" s="382"/>
      <c r="EF10" s="382"/>
      <c r="EG10" s="382"/>
      <c r="EH10" s="382"/>
      <c r="EI10" s="382"/>
      <c r="EJ10" s="383"/>
      <c r="EK10" s="179"/>
      <c r="EL10" s="172"/>
      <c r="EM10" s="4" t="str">
        <f>IF(COUNTA(DJ10,DS10,EB10)=0,"未入力","")</f>
        <v>未入力</v>
      </c>
      <c r="EN10" s="6" t="str">
        <f>IF(DT10&lt;&gt;"","1"&amp;TEXT(DT10,"00"),
IF(DT11&lt;&gt;"","2"&amp;TEXT(DT11,"00"),
IF(DT12&lt;&gt;"","3"&amp;TEXT(DT12,"00"),"")))</f>
        <v/>
      </c>
      <c r="ES10" s="191"/>
      <c r="ET10" s="190" t="str">
        <f>IF(COUNTA(DJ10,DS10,EB10)=0,"未入力です。","")</f>
        <v>未入力です。</v>
      </c>
      <c r="FA10" s="148"/>
      <c r="FB10" s="378" t="s">
        <v>2245</v>
      </c>
      <c r="FC10" s="379"/>
      <c r="FD10" s="379"/>
      <c r="FE10" s="379"/>
      <c r="FF10" s="379"/>
      <c r="FG10" s="379"/>
      <c r="FH10" s="379"/>
      <c r="FI10" s="379"/>
      <c r="FJ10" s="381"/>
      <c r="FK10" s="382"/>
      <c r="FL10" s="382"/>
      <c r="FM10" s="382"/>
      <c r="FN10" s="382"/>
      <c r="FO10" s="382"/>
      <c r="FP10" s="382"/>
      <c r="FQ10" s="382"/>
      <c r="FR10" s="421"/>
      <c r="FS10" s="422"/>
      <c r="FT10" s="382"/>
      <c r="FU10" s="382"/>
      <c r="FV10" s="382"/>
      <c r="FW10" s="382"/>
      <c r="FX10" s="382"/>
      <c r="FY10" s="382"/>
      <c r="FZ10" s="382"/>
      <c r="GA10" s="421"/>
      <c r="GB10" s="422"/>
      <c r="GC10" s="382"/>
      <c r="GD10" s="382"/>
      <c r="GE10" s="382"/>
      <c r="GF10" s="382"/>
      <c r="GG10" s="382"/>
      <c r="GH10" s="382"/>
      <c r="GI10" s="382"/>
      <c r="GJ10" s="383"/>
      <c r="GK10" s="179"/>
      <c r="GL10" s="172"/>
      <c r="GM10" s="4" t="str">
        <f>IF(COUNTA(FJ10,FS10,GB10)=0,"未入力","")</f>
        <v>未入力</v>
      </c>
      <c r="GN10" s="6" t="str">
        <f>IF(FT10&lt;&gt;"","1"&amp;TEXT(FT10,"00"),
IF(FT11&lt;&gt;"","2"&amp;TEXT(FT11,"00"),
IF(FT12&lt;&gt;"","3"&amp;TEXT(FT12,"00"),"")))</f>
        <v/>
      </c>
    </row>
    <row r="11" spans="1:200" ht="39" customHeight="1">
      <c r="A11" s="148"/>
      <c r="B11" s="360" t="s">
        <v>2246</v>
      </c>
      <c r="C11" s="347"/>
      <c r="D11" s="347"/>
      <c r="E11" s="347"/>
      <c r="F11" s="347"/>
      <c r="G11" s="347"/>
      <c r="H11" s="347"/>
      <c r="I11" s="347"/>
      <c r="J11" s="381"/>
      <c r="K11" s="382"/>
      <c r="L11" s="382"/>
      <c r="M11" s="382"/>
      <c r="N11" s="382"/>
      <c r="O11" s="382"/>
      <c r="P11" s="382"/>
      <c r="Q11" s="382"/>
      <c r="R11" s="421"/>
      <c r="S11" s="381"/>
      <c r="T11" s="382"/>
      <c r="U11" s="382"/>
      <c r="V11" s="382"/>
      <c r="W11" s="382"/>
      <c r="X11" s="382"/>
      <c r="Y11" s="382"/>
      <c r="Z11" s="382"/>
      <c r="AA11" s="421"/>
      <c r="AB11" s="381"/>
      <c r="AC11" s="382"/>
      <c r="AD11" s="382"/>
      <c r="AE11" s="382"/>
      <c r="AF11" s="382"/>
      <c r="AG11" s="382"/>
      <c r="AH11" s="382"/>
      <c r="AI11" s="382"/>
      <c r="AJ11" s="421"/>
      <c r="AK11" s="179"/>
      <c r="AL11" s="172"/>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191"/>
      <c r="AT11" s="190" t="str">
        <f>IF(OR(AND(J$10&lt;&gt;"",COUNTA(J11)=0),
AND(S$10&lt;&gt;"",COUNTA(S11)=0),
AND(AB$10&lt;&gt;"",COUNTA(AB11)=0)),"未入力があります。",
IF(OR(AND(J$10="",COUNTA(J11)=1),AND(S$10="",COUNTA(S11)=1),
AND(AB$10="",COUNTA(AB11)=1)),"棟番号を入力してください。","")
)</f>
        <v/>
      </c>
      <c r="AU11" s="190"/>
      <c r="AV11" s="190"/>
      <c r="AW11" s="190"/>
      <c r="AX11" s="190"/>
      <c r="AY11" s="190"/>
      <c r="BA11" s="148"/>
      <c r="BB11" s="360" t="s">
        <v>2246</v>
      </c>
      <c r="BC11" s="347"/>
      <c r="BD11" s="347"/>
      <c r="BE11" s="347"/>
      <c r="BF11" s="347"/>
      <c r="BG11" s="347"/>
      <c r="BH11" s="347"/>
      <c r="BI11" s="347"/>
      <c r="BJ11" s="381"/>
      <c r="BK11" s="382"/>
      <c r="BL11" s="382"/>
      <c r="BM11" s="382"/>
      <c r="BN11" s="382"/>
      <c r="BO11" s="382"/>
      <c r="BP11" s="382"/>
      <c r="BQ11" s="382"/>
      <c r="BR11" s="421"/>
      <c r="BS11" s="381"/>
      <c r="BT11" s="382"/>
      <c r="BU11" s="382"/>
      <c r="BV11" s="382"/>
      <c r="BW11" s="382"/>
      <c r="BX11" s="382"/>
      <c r="BY11" s="382"/>
      <c r="BZ11" s="382"/>
      <c r="CA11" s="421"/>
      <c r="CB11" s="381"/>
      <c r="CC11" s="382"/>
      <c r="CD11" s="382"/>
      <c r="CE11" s="382"/>
      <c r="CF11" s="382"/>
      <c r="CG11" s="382"/>
      <c r="CH11" s="382"/>
      <c r="CI11" s="382"/>
      <c r="CJ11" s="421"/>
      <c r="CK11" s="179"/>
      <c r="CL11" s="172"/>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191"/>
      <c r="CT11" s="190" t="str">
        <f>IF(OR(AND(BJ$10&lt;&gt;"",COUNTA(BJ11)=0),
AND(BS$10&lt;&gt;"",COUNTA(BS11)=0),
AND(CB$10&lt;&gt;"",COUNTA(CB11)=0)),"未入力があります。",
IF(OR(AND(BJ$10="",COUNTA(BJ11)=1),AND(BS$10="",COUNTA(BS11)=1),
AND(CB$10="",COUNTA(CB11)=1)),"棟番号を入力してください。","")
)</f>
        <v/>
      </c>
      <c r="CU11" s="190"/>
      <c r="CV11" s="190"/>
      <c r="CW11" s="190"/>
      <c r="CX11" s="190"/>
      <c r="CY11" s="190"/>
      <c r="DA11" s="148"/>
      <c r="DB11" s="360" t="s">
        <v>2246</v>
      </c>
      <c r="DC11" s="347"/>
      <c r="DD11" s="347"/>
      <c r="DE11" s="347"/>
      <c r="DF11" s="347"/>
      <c r="DG11" s="347"/>
      <c r="DH11" s="347"/>
      <c r="DI11" s="347"/>
      <c r="DJ11" s="381"/>
      <c r="DK11" s="382"/>
      <c r="DL11" s="382"/>
      <c r="DM11" s="382"/>
      <c r="DN11" s="382"/>
      <c r="DO11" s="382"/>
      <c r="DP11" s="382"/>
      <c r="DQ11" s="382"/>
      <c r="DR11" s="421"/>
      <c r="DS11" s="381"/>
      <c r="DT11" s="382"/>
      <c r="DU11" s="382"/>
      <c r="DV11" s="382"/>
      <c r="DW11" s="382"/>
      <c r="DX11" s="382"/>
      <c r="DY11" s="382"/>
      <c r="DZ11" s="382"/>
      <c r="EA11" s="421"/>
      <c r="EB11" s="381"/>
      <c r="EC11" s="382"/>
      <c r="ED11" s="382"/>
      <c r="EE11" s="382"/>
      <c r="EF11" s="382"/>
      <c r="EG11" s="382"/>
      <c r="EH11" s="382"/>
      <c r="EI11" s="382"/>
      <c r="EJ11" s="421"/>
      <c r="EK11" s="179"/>
      <c r="EL11" s="172"/>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191"/>
      <c r="ET11" s="190" t="str">
        <f>IF(OR(AND(DJ$10&lt;&gt;"",COUNTA(DJ11)=0),
AND(DS$10&lt;&gt;"",COUNTA(DS11)=0),
AND(EB$10&lt;&gt;"",COUNTA(EB11)=0)),"未入力があります。",
IF(OR(AND(DJ$10="",COUNTA(DJ11)=1),AND(DS$10="",COUNTA(DS11)=1),
AND(EB$10="",COUNTA(EB11)=1)),"棟番号を入力してください。","")
)</f>
        <v/>
      </c>
      <c r="FA11" s="148"/>
      <c r="FB11" s="360" t="s">
        <v>2246</v>
      </c>
      <c r="FC11" s="347"/>
      <c r="FD11" s="347"/>
      <c r="FE11" s="347"/>
      <c r="FF11" s="347"/>
      <c r="FG11" s="347"/>
      <c r="FH11" s="347"/>
      <c r="FI11" s="347"/>
      <c r="FJ11" s="381"/>
      <c r="FK11" s="382"/>
      <c r="FL11" s="382"/>
      <c r="FM11" s="382"/>
      <c r="FN11" s="382"/>
      <c r="FO11" s="382"/>
      <c r="FP11" s="382"/>
      <c r="FQ11" s="382"/>
      <c r="FR11" s="421"/>
      <c r="FS11" s="422"/>
      <c r="FT11" s="382"/>
      <c r="FU11" s="382"/>
      <c r="FV11" s="382"/>
      <c r="FW11" s="382"/>
      <c r="FX11" s="382"/>
      <c r="FY11" s="382"/>
      <c r="FZ11" s="382"/>
      <c r="GA11" s="421"/>
      <c r="GB11" s="422"/>
      <c r="GC11" s="382"/>
      <c r="GD11" s="382"/>
      <c r="GE11" s="382"/>
      <c r="GF11" s="382"/>
      <c r="GG11" s="382"/>
      <c r="GH11" s="382"/>
      <c r="GI11" s="382"/>
      <c r="GJ11" s="383"/>
      <c r="GK11" s="179"/>
      <c r="GL11" s="172"/>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48"/>
      <c r="B12" s="394" t="s">
        <v>2417</v>
      </c>
      <c r="C12" s="338"/>
      <c r="D12" s="338"/>
      <c r="E12" s="338"/>
      <c r="F12" s="338"/>
      <c r="G12" s="338"/>
      <c r="H12" s="338"/>
      <c r="I12" s="338"/>
      <c r="J12" s="381"/>
      <c r="K12" s="382"/>
      <c r="L12" s="382"/>
      <c r="M12" s="382"/>
      <c r="N12" s="382"/>
      <c r="O12" s="382"/>
      <c r="P12" s="382"/>
      <c r="Q12" s="382"/>
      <c r="R12" s="421"/>
      <c r="S12" s="422"/>
      <c r="T12" s="382"/>
      <c r="U12" s="382"/>
      <c r="V12" s="382"/>
      <c r="W12" s="382"/>
      <c r="X12" s="382"/>
      <c r="Y12" s="382"/>
      <c r="Z12" s="382"/>
      <c r="AA12" s="421"/>
      <c r="AB12" s="422"/>
      <c r="AC12" s="382"/>
      <c r="AD12" s="382"/>
      <c r="AE12" s="382"/>
      <c r="AF12" s="382"/>
      <c r="AG12" s="382"/>
      <c r="AH12" s="382"/>
      <c r="AI12" s="382"/>
      <c r="AJ12" s="383"/>
      <c r="AK12" s="179"/>
      <c r="AL12" s="172"/>
      <c r="AM12" s="4"/>
      <c r="AS12" s="191"/>
      <c r="AT12" s="190" t="str">
        <f>IF(OR(AND(J$10&lt;&gt;"",COUNTA(J12)=0),
AND(S$10&lt;&gt;"",COUNTA(S12)=0),
AND(AB$10&lt;&gt;"",COUNTA(AB12)=0)),"未入力があります。",
IF(OR(AND(J$10="",COUNTA(J12)=1),AND(S$10="",COUNTA(S12)=1),
AND(AB$10="",COUNTA(AB12)=1)),"棟番号を入力してください。","")
)</f>
        <v/>
      </c>
      <c r="AU12" s="190"/>
      <c r="AV12" s="190"/>
      <c r="AW12" s="190"/>
      <c r="AX12" s="190"/>
      <c r="AY12" s="190"/>
      <c r="BA12" s="148"/>
      <c r="BB12" s="394" t="s">
        <v>2417</v>
      </c>
      <c r="BC12" s="338"/>
      <c r="BD12" s="338"/>
      <c r="BE12" s="338"/>
      <c r="BF12" s="338"/>
      <c r="BG12" s="338"/>
      <c r="BH12" s="338"/>
      <c r="BI12" s="338"/>
      <c r="BJ12" s="381"/>
      <c r="BK12" s="382"/>
      <c r="BL12" s="382"/>
      <c r="BM12" s="382"/>
      <c r="BN12" s="382"/>
      <c r="BO12" s="382"/>
      <c r="BP12" s="382"/>
      <c r="BQ12" s="382"/>
      <c r="BR12" s="421"/>
      <c r="BS12" s="422"/>
      <c r="BT12" s="382"/>
      <c r="BU12" s="382"/>
      <c r="BV12" s="382"/>
      <c r="BW12" s="382"/>
      <c r="BX12" s="382"/>
      <c r="BY12" s="382"/>
      <c r="BZ12" s="382"/>
      <c r="CA12" s="421"/>
      <c r="CB12" s="422"/>
      <c r="CC12" s="382"/>
      <c r="CD12" s="382"/>
      <c r="CE12" s="382"/>
      <c r="CF12" s="382"/>
      <c r="CG12" s="382"/>
      <c r="CH12" s="382"/>
      <c r="CI12" s="382"/>
      <c r="CJ12" s="383"/>
      <c r="CK12" s="179"/>
      <c r="CL12" s="172"/>
      <c r="CM12" s="4"/>
      <c r="CS12" s="191"/>
      <c r="CT12" s="190" t="str">
        <f>IF(OR(AND(BJ$10&lt;&gt;"",COUNTA(BJ12)=0),
AND(BS$10&lt;&gt;"",COUNTA(BS12)=0),
AND(CB$10&lt;&gt;"",COUNTA(CB12)=0)),"未入力があります。",
IF(OR(AND(BJ$10="",COUNTA(BJ12)=1),AND(BS$10="",COUNTA(BS12)=1),
AND(CB$10="",COUNTA(CB12)=1)),"棟番号を入力してください。","")
)</f>
        <v/>
      </c>
      <c r="CU12" s="190"/>
      <c r="CV12" s="190"/>
      <c r="CW12" s="190"/>
      <c r="CX12" s="190"/>
      <c r="CY12" s="190"/>
      <c r="DA12" s="148"/>
      <c r="DB12" s="394" t="s">
        <v>2417</v>
      </c>
      <c r="DC12" s="338"/>
      <c r="DD12" s="338"/>
      <c r="DE12" s="338"/>
      <c r="DF12" s="338"/>
      <c r="DG12" s="338"/>
      <c r="DH12" s="338"/>
      <c r="DI12" s="338"/>
      <c r="DJ12" s="381"/>
      <c r="DK12" s="382"/>
      <c r="DL12" s="382"/>
      <c r="DM12" s="382"/>
      <c r="DN12" s="382"/>
      <c r="DO12" s="382"/>
      <c r="DP12" s="382"/>
      <c r="DQ12" s="382"/>
      <c r="DR12" s="421"/>
      <c r="DS12" s="422"/>
      <c r="DT12" s="382"/>
      <c r="DU12" s="382"/>
      <c r="DV12" s="382"/>
      <c r="DW12" s="382"/>
      <c r="DX12" s="382"/>
      <c r="DY12" s="382"/>
      <c r="DZ12" s="382"/>
      <c r="EA12" s="421"/>
      <c r="EB12" s="422"/>
      <c r="EC12" s="382"/>
      <c r="ED12" s="382"/>
      <c r="EE12" s="382"/>
      <c r="EF12" s="382"/>
      <c r="EG12" s="382"/>
      <c r="EH12" s="382"/>
      <c r="EI12" s="382"/>
      <c r="EJ12" s="383"/>
      <c r="EK12" s="179"/>
      <c r="EL12" s="172"/>
      <c r="EM12" s="4"/>
      <c r="ES12" s="191"/>
      <c r="ET12" s="190" t="str">
        <f>IF(OR(AND(DJ$10&lt;&gt;"",COUNTA(DJ12)=0),
AND(DS$10&lt;&gt;"",COUNTA(DS12)=0),
AND(EB$10&lt;&gt;"",COUNTA(EB12)=0)),"未入力があります。",
IF(OR(AND(DJ$10="",COUNTA(DJ12)=1),AND(DS$10="",COUNTA(DS12)=1),
AND(EB$10="",COUNTA(EB12)=1)),"棟番号を入力してください。","")
)</f>
        <v/>
      </c>
      <c r="FA12" s="148"/>
      <c r="FB12" s="394" t="s">
        <v>2417</v>
      </c>
      <c r="FC12" s="338"/>
      <c r="FD12" s="338"/>
      <c r="FE12" s="338"/>
      <c r="FF12" s="338"/>
      <c r="FG12" s="338"/>
      <c r="FH12" s="338"/>
      <c r="FI12" s="338"/>
      <c r="FJ12" s="381"/>
      <c r="FK12" s="382"/>
      <c r="FL12" s="382"/>
      <c r="FM12" s="382"/>
      <c r="FN12" s="382"/>
      <c r="FO12" s="382"/>
      <c r="FP12" s="382"/>
      <c r="FQ12" s="382"/>
      <c r="FR12" s="421"/>
      <c r="FS12" s="422"/>
      <c r="FT12" s="382"/>
      <c r="FU12" s="382"/>
      <c r="FV12" s="382"/>
      <c r="FW12" s="382"/>
      <c r="FX12" s="382"/>
      <c r="FY12" s="382"/>
      <c r="FZ12" s="382"/>
      <c r="GA12" s="421"/>
      <c r="GB12" s="422"/>
      <c r="GC12" s="382"/>
      <c r="GD12" s="382"/>
      <c r="GE12" s="382"/>
      <c r="GF12" s="382"/>
      <c r="GG12" s="382"/>
      <c r="GH12" s="382"/>
      <c r="GI12" s="382"/>
      <c r="GJ12" s="383"/>
      <c r="GK12" s="179"/>
      <c r="GL12" s="172"/>
      <c r="GM12" s="4"/>
    </row>
    <row r="13" spans="1:200" ht="17.149999999999999" customHeight="1">
      <c r="A13" s="148"/>
      <c r="B13" s="411"/>
      <c r="C13" s="366"/>
      <c r="D13" s="366"/>
      <c r="E13" s="366"/>
      <c r="F13" s="366"/>
      <c r="G13" s="366"/>
      <c r="H13" s="366"/>
      <c r="I13" s="366"/>
      <c r="J13" s="381" t="s">
        <v>2416</v>
      </c>
      <c r="K13" s="382"/>
      <c r="L13" s="382"/>
      <c r="M13" s="382"/>
      <c r="N13" s="382"/>
      <c r="O13" s="382"/>
      <c r="P13" s="382"/>
      <c r="Q13" s="382"/>
      <c r="R13" s="421"/>
      <c r="S13" s="422" t="s">
        <v>2416</v>
      </c>
      <c r="T13" s="382"/>
      <c r="U13" s="382"/>
      <c r="V13" s="382"/>
      <c r="W13" s="382"/>
      <c r="X13" s="382"/>
      <c r="Y13" s="382"/>
      <c r="Z13" s="382"/>
      <c r="AA13" s="421"/>
      <c r="AB13" s="422" t="s">
        <v>2416</v>
      </c>
      <c r="AC13" s="382"/>
      <c r="AD13" s="382"/>
      <c r="AE13" s="382"/>
      <c r="AF13" s="382"/>
      <c r="AG13" s="382"/>
      <c r="AH13" s="382"/>
      <c r="AI13" s="382"/>
      <c r="AJ13" s="383"/>
      <c r="AK13" s="180"/>
      <c r="AL13" s="172"/>
      <c r="AM13" s="4"/>
      <c r="AN13" s="6" t="b">
        <v>0</v>
      </c>
      <c r="AO13" s="6" t="b">
        <v>0</v>
      </c>
      <c r="AP13" s="6" t="b">
        <v>0</v>
      </c>
      <c r="AS13" s="191"/>
      <c r="BA13" s="148"/>
      <c r="BB13" s="411"/>
      <c r="BC13" s="366"/>
      <c r="BD13" s="366"/>
      <c r="BE13" s="366"/>
      <c r="BF13" s="366"/>
      <c r="BG13" s="366"/>
      <c r="BH13" s="366"/>
      <c r="BI13" s="366"/>
      <c r="BJ13" s="381" t="s">
        <v>2416</v>
      </c>
      <c r="BK13" s="382"/>
      <c r="BL13" s="382"/>
      <c r="BM13" s="382"/>
      <c r="BN13" s="382"/>
      <c r="BO13" s="382"/>
      <c r="BP13" s="382"/>
      <c r="BQ13" s="382"/>
      <c r="BR13" s="421"/>
      <c r="BS13" s="422" t="s">
        <v>2416</v>
      </c>
      <c r="BT13" s="382"/>
      <c r="BU13" s="382"/>
      <c r="BV13" s="382"/>
      <c r="BW13" s="382"/>
      <c r="BX13" s="382"/>
      <c r="BY13" s="382"/>
      <c r="BZ13" s="382"/>
      <c r="CA13" s="421"/>
      <c r="CB13" s="422" t="s">
        <v>2416</v>
      </c>
      <c r="CC13" s="382"/>
      <c r="CD13" s="382"/>
      <c r="CE13" s="382"/>
      <c r="CF13" s="382"/>
      <c r="CG13" s="382"/>
      <c r="CH13" s="382"/>
      <c r="CI13" s="382"/>
      <c r="CJ13" s="383"/>
      <c r="CK13" s="180"/>
      <c r="CL13" s="172"/>
      <c r="CM13" s="4"/>
      <c r="CN13" s="6" t="b">
        <v>0</v>
      </c>
      <c r="CO13" s="6" t="b">
        <v>0</v>
      </c>
      <c r="CP13" s="6" t="b">
        <v>0</v>
      </c>
      <c r="CS13" s="191"/>
      <c r="DA13" s="148"/>
      <c r="DB13" s="411"/>
      <c r="DC13" s="366"/>
      <c r="DD13" s="366"/>
      <c r="DE13" s="366"/>
      <c r="DF13" s="366"/>
      <c r="DG13" s="366"/>
      <c r="DH13" s="366"/>
      <c r="DI13" s="366"/>
      <c r="DJ13" s="381" t="s">
        <v>2416</v>
      </c>
      <c r="DK13" s="382"/>
      <c r="DL13" s="382"/>
      <c r="DM13" s="382"/>
      <c r="DN13" s="382"/>
      <c r="DO13" s="382"/>
      <c r="DP13" s="382"/>
      <c r="DQ13" s="382"/>
      <c r="DR13" s="421"/>
      <c r="DS13" s="422" t="s">
        <v>2416</v>
      </c>
      <c r="DT13" s="382"/>
      <c r="DU13" s="382"/>
      <c r="DV13" s="382"/>
      <c r="DW13" s="382"/>
      <c r="DX13" s="382"/>
      <c r="DY13" s="382"/>
      <c r="DZ13" s="382"/>
      <c r="EA13" s="421"/>
      <c r="EB13" s="422" t="s">
        <v>2416</v>
      </c>
      <c r="EC13" s="382"/>
      <c r="ED13" s="382"/>
      <c r="EE13" s="382"/>
      <c r="EF13" s="382"/>
      <c r="EG13" s="382"/>
      <c r="EH13" s="382"/>
      <c r="EI13" s="382"/>
      <c r="EJ13" s="383"/>
      <c r="EK13" s="180"/>
      <c r="EL13" s="172"/>
      <c r="EM13" s="4"/>
      <c r="EN13" s="6" t="b">
        <v>0</v>
      </c>
      <c r="EO13" s="6" t="b">
        <v>0</v>
      </c>
      <c r="EP13" s="6" t="b">
        <v>0</v>
      </c>
      <c r="ES13" s="191"/>
      <c r="FA13" s="148"/>
      <c r="FB13" s="411"/>
      <c r="FC13" s="366"/>
      <c r="FD13" s="366"/>
      <c r="FE13" s="366"/>
      <c r="FF13" s="366"/>
      <c r="FG13" s="366"/>
      <c r="FH13" s="366"/>
      <c r="FI13" s="366"/>
      <c r="FJ13" s="381" t="s">
        <v>2416</v>
      </c>
      <c r="FK13" s="382"/>
      <c r="FL13" s="382"/>
      <c r="FM13" s="382"/>
      <c r="FN13" s="382"/>
      <c r="FO13" s="382"/>
      <c r="FP13" s="382"/>
      <c r="FQ13" s="382"/>
      <c r="FR13" s="421"/>
      <c r="FS13" s="422" t="s">
        <v>2416</v>
      </c>
      <c r="FT13" s="382"/>
      <c r="FU13" s="382"/>
      <c r="FV13" s="382"/>
      <c r="FW13" s="382"/>
      <c r="FX13" s="382"/>
      <c r="FY13" s="382"/>
      <c r="FZ13" s="382"/>
      <c r="GA13" s="421"/>
      <c r="GB13" s="422" t="s">
        <v>2416</v>
      </c>
      <c r="GC13" s="382"/>
      <c r="GD13" s="382"/>
      <c r="GE13" s="382"/>
      <c r="GF13" s="382"/>
      <c r="GG13" s="382"/>
      <c r="GH13" s="382"/>
      <c r="GI13" s="382"/>
      <c r="GJ13" s="383"/>
      <c r="GK13" s="180"/>
      <c r="GL13" s="172"/>
      <c r="GM13" s="4"/>
      <c r="GN13" s="6" t="b">
        <v>0</v>
      </c>
      <c r="GO13" s="6" t="b">
        <v>0</v>
      </c>
      <c r="GP13" s="6" t="b">
        <v>0</v>
      </c>
    </row>
    <row r="14" spans="1:200" ht="20.149999999999999" customHeight="1">
      <c r="A14" s="148"/>
      <c r="B14" s="418" t="s">
        <v>2418</v>
      </c>
      <c r="C14" s="399"/>
      <c r="D14" s="399"/>
      <c r="E14" s="399"/>
      <c r="F14" s="399"/>
      <c r="G14" s="399"/>
      <c r="H14" s="399"/>
      <c r="I14" s="399"/>
      <c r="J14" s="472"/>
      <c r="K14" s="450"/>
      <c r="L14" s="450"/>
      <c r="M14" s="450"/>
      <c r="N14" s="450"/>
      <c r="O14" s="450"/>
      <c r="P14" s="450"/>
      <c r="Q14" s="450"/>
      <c r="R14" s="473"/>
      <c r="S14" s="476"/>
      <c r="T14" s="450"/>
      <c r="U14" s="450"/>
      <c r="V14" s="450"/>
      <c r="W14" s="450"/>
      <c r="X14" s="450"/>
      <c r="Y14" s="450"/>
      <c r="Z14" s="450"/>
      <c r="AA14" s="473"/>
      <c r="AB14" s="476"/>
      <c r="AC14" s="450"/>
      <c r="AD14" s="450"/>
      <c r="AE14" s="450"/>
      <c r="AF14" s="450"/>
      <c r="AG14" s="450"/>
      <c r="AH14" s="450"/>
      <c r="AI14" s="450"/>
      <c r="AJ14" s="478"/>
      <c r="AK14" s="197"/>
      <c r="AL14" s="157"/>
      <c r="AM14" s="4"/>
      <c r="AS14" s="191"/>
      <c r="AT14" s="190" t="str">
        <f>IF(OR(AND(J$10&lt;&gt;"",COUNTA(J14)=0),
AND(S$10&lt;&gt;"",COUNTA(S14)=0),
AND(AB$10&lt;&gt;"",COUNTA(AB14)=0)),"未入力があります。",
IF(OR(AND(J$10="",COUNTA(J14)=1),AND(S$10="",COUNTA(S14)=1),
AND(AB$10="",COUNTA(AB14)=1)),"棟番号を入力してください。","")
)</f>
        <v/>
      </c>
      <c r="AU14" s="190"/>
      <c r="AV14" s="190"/>
      <c r="AW14" s="190"/>
      <c r="AX14" s="190"/>
      <c r="AY14" s="190"/>
      <c r="BA14" s="148"/>
      <c r="BB14" s="418" t="s">
        <v>2418</v>
      </c>
      <c r="BC14" s="399"/>
      <c r="BD14" s="399"/>
      <c r="BE14" s="399"/>
      <c r="BF14" s="399"/>
      <c r="BG14" s="399"/>
      <c r="BH14" s="399"/>
      <c r="BI14" s="399"/>
      <c r="BJ14" s="472"/>
      <c r="BK14" s="450"/>
      <c r="BL14" s="450"/>
      <c r="BM14" s="450"/>
      <c r="BN14" s="450"/>
      <c r="BO14" s="450"/>
      <c r="BP14" s="450"/>
      <c r="BQ14" s="450"/>
      <c r="BR14" s="473"/>
      <c r="BS14" s="476"/>
      <c r="BT14" s="450"/>
      <c r="BU14" s="450"/>
      <c r="BV14" s="450"/>
      <c r="BW14" s="450"/>
      <c r="BX14" s="450"/>
      <c r="BY14" s="450"/>
      <c r="BZ14" s="450"/>
      <c r="CA14" s="473"/>
      <c r="CB14" s="476"/>
      <c r="CC14" s="450"/>
      <c r="CD14" s="450"/>
      <c r="CE14" s="450"/>
      <c r="CF14" s="450"/>
      <c r="CG14" s="450"/>
      <c r="CH14" s="450"/>
      <c r="CI14" s="450"/>
      <c r="CJ14" s="478"/>
      <c r="CK14" s="197"/>
      <c r="CL14" s="157"/>
      <c r="CM14" s="4"/>
      <c r="CS14" s="191"/>
      <c r="CT14" s="190" t="str">
        <f>IF(OR(AND(BJ$10&lt;&gt;"",COUNTA(BJ14)=0),
AND(BS$10&lt;&gt;"",COUNTA(BS14)=0),
AND(CB$10&lt;&gt;"",COUNTA(CB14)=0)),"未入力があります。",
IF(OR(AND(BJ$10="",COUNTA(BJ14)=1),AND(BS$10="",COUNTA(BS14)=1),
AND(CB$10="",COUNTA(CB14)=1)),"棟番号を入力してください。","")
)</f>
        <v/>
      </c>
      <c r="CU14" s="190"/>
      <c r="CV14" s="190"/>
      <c r="CW14" s="190"/>
      <c r="CX14" s="190"/>
      <c r="CY14" s="190"/>
      <c r="DA14" s="148"/>
      <c r="DB14" s="418" t="s">
        <v>2418</v>
      </c>
      <c r="DC14" s="399"/>
      <c r="DD14" s="399"/>
      <c r="DE14" s="399"/>
      <c r="DF14" s="399"/>
      <c r="DG14" s="399"/>
      <c r="DH14" s="399"/>
      <c r="DI14" s="399"/>
      <c r="DJ14" s="472"/>
      <c r="DK14" s="450"/>
      <c r="DL14" s="450"/>
      <c r="DM14" s="450"/>
      <c r="DN14" s="450"/>
      <c r="DO14" s="450"/>
      <c r="DP14" s="450"/>
      <c r="DQ14" s="450"/>
      <c r="DR14" s="473"/>
      <c r="DS14" s="476"/>
      <c r="DT14" s="450"/>
      <c r="DU14" s="450"/>
      <c r="DV14" s="450"/>
      <c r="DW14" s="450"/>
      <c r="DX14" s="450"/>
      <c r="DY14" s="450"/>
      <c r="DZ14" s="450"/>
      <c r="EA14" s="473"/>
      <c r="EB14" s="476"/>
      <c r="EC14" s="450"/>
      <c r="ED14" s="450"/>
      <c r="EE14" s="450"/>
      <c r="EF14" s="450"/>
      <c r="EG14" s="450"/>
      <c r="EH14" s="450"/>
      <c r="EI14" s="450"/>
      <c r="EJ14" s="478"/>
      <c r="EK14" s="197"/>
      <c r="EL14" s="157"/>
      <c r="EM14" s="4"/>
      <c r="ES14" s="191"/>
      <c r="ET14" s="190" t="str">
        <f>IF(OR(AND(DJ$10&lt;&gt;"",COUNTA(DJ14)=0),
AND(DS$10&lt;&gt;"",COUNTA(DS14)=0),
AND(EB$10&lt;&gt;"",COUNTA(EB14)=0)),"未入力があります。",
IF(OR(AND(DJ$10="",COUNTA(DJ14)=1),AND(DS$10="",COUNTA(DS14)=1),
AND(EB$10="",COUNTA(EB14)=1)),"棟番号を入力してください。","")
)</f>
        <v/>
      </c>
      <c r="FA14" s="148"/>
      <c r="FB14" s="418" t="s">
        <v>2418</v>
      </c>
      <c r="FC14" s="399"/>
      <c r="FD14" s="399"/>
      <c r="FE14" s="399"/>
      <c r="FF14" s="399"/>
      <c r="FG14" s="399"/>
      <c r="FH14" s="399"/>
      <c r="FI14" s="399"/>
      <c r="FJ14" s="472"/>
      <c r="FK14" s="450"/>
      <c r="FL14" s="450"/>
      <c r="FM14" s="450"/>
      <c r="FN14" s="450"/>
      <c r="FO14" s="450"/>
      <c r="FP14" s="450"/>
      <c r="FQ14" s="450"/>
      <c r="FR14" s="473"/>
      <c r="FS14" s="476"/>
      <c r="FT14" s="450"/>
      <c r="FU14" s="450"/>
      <c r="FV14" s="450"/>
      <c r="FW14" s="450"/>
      <c r="FX14" s="450"/>
      <c r="FY14" s="450"/>
      <c r="FZ14" s="450"/>
      <c r="GA14" s="473"/>
      <c r="GB14" s="476"/>
      <c r="GC14" s="450"/>
      <c r="GD14" s="450"/>
      <c r="GE14" s="450"/>
      <c r="GF14" s="450"/>
      <c r="GG14" s="450"/>
      <c r="GH14" s="450"/>
      <c r="GI14" s="450"/>
      <c r="GJ14" s="478"/>
      <c r="GK14" s="197"/>
      <c r="GL14" s="157"/>
      <c r="GM14" s="4"/>
    </row>
    <row r="15" spans="1:200" ht="16" customHeight="1">
      <c r="A15" s="148"/>
      <c r="B15" s="419"/>
      <c r="C15" s="420"/>
      <c r="D15" s="420"/>
      <c r="E15" s="420"/>
      <c r="F15" s="420"/>
      <c r="G15" s="420"/>
      <c r="H15" s="420"/>
      <c r="I15" s="420"/>
      <c r="J15" s="474"/>
      <c r="K15" s="391"/>
      <c r="L15" s="391"/>
      <c r="M15" s="391"/>
      <c r="N15" s="391"/>
      <c r="O15" s="391"/>
      <c r="P15" s="391"/>
      <c r="Q15" s="391"/>
      <c r="R15" s="475"/>
      <c r="S15" s="477"/>
      <c r="T15" s="391"/>
      <c r="U15" s="391"/>
      <c r="V15" s="391"/>
      <c r="W15" s="391"/>
      <c r="X15" s="391"/>
      <c r="Y15" s="391"/>
      <c r="Z15" s="391"/>
      <c r="AA15" s="475"/>
      <c r="AB15" s="477"/>
      <c r="AC15" s="391"/>
      <c r="AD15" s="391"/>
      <c r="AE15" s="391"/>
      <c r="AF15" s="391"/>
      <c r="AG15" s="391"/>
      <c r="AH15" s="391"/>
      <c r="AI15" s="391"/>
      <c r="AJ15" s="479"/>
      <c r="AK15" s="205"/>
      <c r="AL15" s="173"/>
      <c r="AM15" s="4"/>
      <c r="AS15" s="191"/>
      <c r="BA15" s="148"/>
      <c r="BB15" s="419"/>
      <c r="BC15" s="420"/>
      <c r="BD15" s="420"/>
      <c r="BE15" s="420"/>
      <c r="BF15" s="420"/>
      <c r="BG15" s="420"/>
      <c r="BH15" s="420"/>
      <c r="BI15" s="420"/>
      <c r="BJ15" s="474"/>
      <c r="BK15" s="391"/>
      <c r="BL15" s="391"/>
      <c r="BM15" s="391"/>
      <c r="BN15" s="391"/>
      <c r="BO15" s="391"/>
      <c r="BP15" s="391"/>
      <c r="BQ15" s="391"/>
      <c r="BR15" s="475"/>
      <c r="BS15" s="477"/>
      <c r="BT15" s="391"/>
      <c r="BU15" s="391"/>
      <c r="BV15" s="391"/>
      <c r="BW15" s="391"/>
      <c r="BX15" s="391"/>
      <c r="BY15" s="391"/>
      <c r="BZ15" s="391"/>
      <c r="CA15" s="475"/>
      <c r="CB15" s="477"/>
      <c r="CC15" s="391"/>
      <c r="CD15" s="391"/>
      <c r="CE15" s="391"/>
      <c r="CF15" s="391"/>
      <c r="CG15" s="391"/>
      <c r="CH15" s="391"/>
      <c r="CI15" s="391"/>
      <c r="CJ15" s="479"/>
      <c r="CK15" s="205"/>
      <c r="CL15" s="173"/>
      <c r="CM15" s="4"/>
      <c r="CS15" s="191"/>
      <c r="DA15" s="148"/>
      <c r="DB15" s="419"/>
      <c r="DC15" s="420"/>
      <c r="DD15" s="420"/>
      <c r="DE15" s="420"/>
      <c r="DF15" s="420"/>
      <c r="DG15" s="420"/>
      <c r="DH15" s="420"/>
      <c r="DI15" s="420"/>
      <c r="DJ15" s="474"/>
      <c r="DK15" s="391"/>
      <c r="DL15" s="391"/>
      <c r="DM15" s="391"/>
      <c r="DN15" s="391"/>
      <c r="DO15" s="391"/>
      <c r="DP15" s="391"/>
      <c r="DQ15" s="391"/>
      <c r="DR15" s="475"/>
      <c r="DS15" s="477"/>
      <c r="DT15" s="391"/>
      <c r="DU15" s="391"/>
      <c r="DV15" s="391"/>
      <c r="DW15" s="391"/>
      <c r="DX15" s="391"/>
      <c r="DY15" s="391"/>
      <c r="DZ15" s="391"/>
      <c r="EA15" s="475"/>
      <c r="EB15" s="477"/>
      <c r="EC15" s="391"/>
      <c r="ED15" s="391"/>
      <c r="EE15" s="391"/>
      <c r="EF15" s="391"/>
      <c r="EG15" s="391"/>
      <c r="EH15" s="391"/>
      <c r="EI15" s="391"/>
      <c r="EJ15" s="479"/>
      <c r="EK15" s="205"/>
      <c r="EL15" s="173"/>
      <c r="EM15" s="4"/>
      <c r="ES15" s="191"/>
      <c r="FA15" s="148"/>
      <c r="FB15" s="419"/>
      <c r="FC15" s="420"/>
      <c r="FD15" s="420"/>
      <c r="FE15" s="420"/>
      <c r="FF15" s="420"/>
      <c r="FG15" s="420"/>
      <c r="FH15" s="420"/>
      <c r="FI15" s="420"/>
      <c r="FJ15" s="474"/>
      <c r="FK15" s="391"/>
      <c r="FL15" s="391"/>
      <c r="FM15" s="391"/>
      <c r="FN15" s="391"/>
      <c r="FO15" s="391"/>
      <c r="FP15" s="391"/>
      <c r="FQ15" s="391"/>
      <c r="FR15" s="475"/>
      <c r="FS15" s="477"/>
      <c r="FT15" s="391"/>
      <c r="FU15" s="391"/>
      <c r="FV15" s="391"/>
      <c r="FW15" s="391"/>
      <c r="FX15" s="391"/>
      <c r="FY15" s="391"/>
      <c r="FZ15" s="391"/>
      <c r="GA15" s="475"/>
      <c r="GB15" s="477"/>
      <c r="GC15" s="391"/>
      <c r="GD15" s="391"/>
      <c r="GE15" s="391"/>
      <c r="GF15" s="391"/>
      <c r="GG15" s="391"/>
      <c r="GH15" s="391"/>
      <c r="GI15" s="391"/>
      <c r="GJ15" s="479"/>
      <c r="GK15" s="205"/>
      <c r="GL15" s="173"/>
      <c r="GM15" s="4"/>
    </row>
    <row r="16" spans="1:200" ht="23.15" customHeight="1">
      <c r="A16" s="148"/>
      <c r="B16" s="373" t="s">
        <v>2419</v>
      </c>
      <c r="C16" s="374"/>
      <c r="D16" s="374"/>
      <c r="E16" s="374"/>
      <c r="F16" s="374"/>
      <c r="G16" s="374"/>
      <c r="H16" s="374"/>
      <c r="I16" s="374"/>
      <c r="J16" s="152"/>
      <c r="K16" s="363"/>
      <c r="L16" s="363"/>
      <c r="M16" s="363"/>
      <c r="N16" s="363"/>
      <c r="O16" s="363"/>
      <c r="P16" s="354" t="s">
        <v>46</v>
      </c>
      <c r="Q16" s="354"/>
      <c r="R16" s="163"/>
      <c r="S16" s="162"/>
      <c r="T16" s="363"/>
      <c r="U16" s="363"/>
      <c r="V16" s="363"/>
      <c r="W16" s="363"/>
      <c r="X16" s="363"/>
      <c r="Y16" s="354" t="s">
        <v>46</v>
      </c>
      <c r="Z16" s="354"/>
      <c r="AA16" s="163"/>
      <c r="AB16" s="162"/>
      <c r="AC16" s="363"/>
      <c r="AD16" s="363"/>
      <c r="AE16" s="363"/>
      <c r="AF16" s="363"/>
      <c r="AG16" s="363"/>
      <c r="AH16" s="354" t="s">
        <v>46</v>
      </c>
      <c r="AI16" s="354"/>
      <c r="AJ16" s="146"/>
      <c r="AK16" s="4"/>
      <c r="AL16" s="149"/>
      <c r="AM16" s="4" t="str">
        <f>IF(COUNTA(K16,T16,AC16)=0,"未入力","")</f>
        <v>未入力</v>
      </c>
      <c r="AN16" s="4"/>
      <c r="AS16" s="191"/>
      <c r="AT16" s="190" t="str">
        <f>IF(OR(AND(J$10&lt;&gt;"",COUNTA(K16)=0),
AND(S$10&lt;&gt;"",COUNTA(T16)=0),
AND(AB$10&lt;&gt;"",COUNTA(AC16)=0)),"未入力があります。",
IF(OR(AND(J$10="",COUNTA(K16)=1),AND(S$10="",COUNTA(T16)=1),
AND(AB$10="",COUNTA(AC16)=1)),"棟番号を入力してください。","")
)</f>
        <v/>
      </c>
      <c r="AU16" s="190"/>
      <c r="AV16" s="190"/>
      <c r="AW16" s="190"/>
      <c r="AX16" s="190"/>
      <c r="AY16" s="190"/>
      <c r="BA16" s="148"/>
      <c r="BB16" s="373" t="s">
        <v>2419</v>
      </c>
      <c r="BC16" s="374"/>
      <c r="BD16" s="374"/>
      <c r="BE16" s="374"/>
      <c r="BF16" s="374"/>
      <c r="BG16" s="374"/>
      <c r="BH16" s="374"/>
      <c r="BI16" s="374"/>
      <c r="BJ16" s="152"/>
      <c r="BK16" s="363"/>
      <c r="BL16" s="363"/>
      <c r="BM16" s="363"/>
      <c r="BN16" s="363"/>
      <c r="BO16" s="363"/>
      <c r="BP16" s="354" t="s">
        <v>46</v>
      </c>
      <c r="BQ16" s="354"/>
      <c r="BR16" s="163"/>
      <c r="BS16" s="162"/>
      <c r="BT16" s="363"/>
      <c r="BU16" s="363"/>
      <c r="BV16" s="363"/>
      <c r="BW16" s="363"/>
      <c r="BX16" s="363"/>
      <c r="BY16" s="354" t="s">
        <v>46</v>
      </c>
      <c r="BZ16" s="354"/>
      <c r="CA16" s="163"/>
      <c r="CB16" s="162"/>
      <c r="CC16" s="363"/>
      <c r="CD16" s="363"/>
      <c r="CE16" s="363"/>
      <c r="CF16" s="363"/>
      <c r="CG16" s="363"/>
      <c r="CH16" s="354" t="s">
        <v>46</v>
      </c>
      <c r="CI16" s="354"/>
      <c r="CJ16" s="146"/>
      <c r="CK16" s="4"/>
      <c r="CL16" s="149"/>
      <c r="CM16" s="4" t="str">
        <f>IF(COUNTA(BK16,BT16,CC16)=0,"未入力","")</f>
        <v>未入力</v>
      </c>
      <c r="CN16" s="4"/>
      <c r="CS16" s="191"/>
      <c r="CT16" s="190" t="str">
        <f>IF(OR(AND(BJ$10&lt;&gt;"",COUNTA(BK16)=0),
AND(BS$10&lt;&gt;"",COUNTA(BT16)=0),
AND(CB$10&lt;&gt;"",COUNTA(CC16)=0)),"未入力があります。",
IF(OR(AND(BJ$10="",COUNTA(BK16)=1),AND(BS$10="",COUNTA(BT16)=1),
AND(CB$10="",COUNTA(CC16)=1)),"棟番号を入力してください。","")
)</f>
        <v/>
      </c>
      <c r="CU16" s="190"/>
      <c r="CV16" s="190"/>
      <c r="CW16" s="190"/>
      <c r="CX16" s="190"/>
      <c r="CY16" s="190"/>
      <c r="DA16" s="148"/>
      <c r="DB16" s="373" t="s">
        <v>2419</v>
      </c>
      <c r="DC16" s="374"/>
      <c r="DD16" s="374"/>
      <c r="DE16" s="374"/>
      <c r="DF16" s="374"/>
      <c r="DG16" s="374"/>
      <c r="DH16" s="374"/>
      <c r="DI16" s="374"/>
      <c r="DJ16" s="152"/>
      <c r="DK16" s="363"/>
      <c r="DL16" s="363"/>
      <c r="DM16" s="363"/>
      <c r="DN16" s="363"/>
      <c r="DO16" s="363"/>
      <c r="DP16" s="354" t="s">
        <v>46</v>
      </c>
      <c r="DQ16" s="354"/>
      <c r="DR16" s="163"/>
      <c r="DS16" s="162"/>
      <c r="DT16" s="363"/>
      <c r="DU16" s="363"/>
      <c r="DV16" s="363"/>
      <c r="DW16" s="363"/>
      <c r="DX16" s="363"/>
      <c r="DY16" s="354" t="s">
        <v>46</v>
      </c>
      <c r="DZ16" s="354"/>
      <c r="EA16" s="163"/>
      <c r="EB16" s="162"/>
      <c r="EC16" s="363"/>
      <c r="ED16" s="363"/>
      <c r="EE16" s="363"/>
      <c r="EF16" s="363"/>
      <c r="EG16" s="363"/>
      <c r="EH16" s="354" t="s">
        <v>46</v>
      </c>
      <c r="EI16" s="354"/>
      <c r="EJ16" s="146"/>
      <c r="EK16" s="4"/>
      <c r="EL16" s="149"/>
      <c r="EM16" s="4" t="str">
        <f>IF(COUNTA(DK16,DT16,EC16)=0,"未入力","")</f>
        <v>未入力</v>
      </c>
      <c r="EN16" s="4"/>
      <c r="ES16" s="191"/>
      <c r="ET16" s="190" t="str">
        <f>IF(OR(AND(DJ$10&lt;&gt;"",COUNTA(DK16)=0),
AND(DS$10&lt;&gt;"",COUNTA(DT16)=0),
AND(EB$10&lt;&gt;"",COUNTA(EC16)=0)),"未入力があります。",
IF(OR(AND(DJ$10="",COUNTA(DK16)=1),AND(DS$10="",COUNTA(DT16)=1),
AND(EB$10="",COUNTA(EC16)=1)),"棟番号を入力してください。","")
)</f>
        <v/>
      </c>
      <c r="FA16" s="148"/>
      <c r="FB16" s="373" t="s">
        <v>2419</v>
      </c>
      <c r="FC16" s="374"/>
      <c r="FD16" s="374"/>
      <c r="FE16" s="374"/>
      <c r="FF16" s="374"/>
      <c r="FG16" s="374"/>
      <c r="FH16" s="374"/>
      <c r="FI16" s="374"/>
      <c r="FJ16" s="152"/>
      <c r="FK16" s="363"/>
      <c r="FL16" s="363"/>
      <c r="FM16" s="363"/>
      <c r="FN16" s="363"/>
      <c r="FO16" s="363"/>
      <c r="FP16" s="354" t="s">
        <v>46</v>
      </c>
      <c r="FQ16" s="354"/>
      <c r="FR16" s="163"/>
      <c r="FS16" s="162"/>
      <c r="FT16" s="363"/>
      <c r="FU16" s="363"/>
      <c r="FV16" s="363"/>
      <c r="FW16" s="363"/>
      <c r="FX16" s="363"/>
      <c r="FY16" s="354" t="s">
        <v>46</v>
      </c>
      <c r="FZ16" s="354"/>
      <c r="GA16" s="163"/>
      <c r="GB16" s="162"/>
      <c r="GC16" s="363"/>
      <c r="GD16" s="363"/>
      <c r="GE16" s="363"/>
      <c r="GF16" s="363"/>
      <c r="GG16" s="363"/>
      <c r="GH16" s="354" t="s">
        <v>46</v>
      </c>
      <c r="GI16" s="354"/>
      <c r="GJ16" s="146"/>
      <c r="GK16" s="4"/>
      <c r="GL16" s="149"/>
      <c r="GM16" s="4" t="str">
        <f>IF(COUNTA(FK16,FT16,GC16)=0,"未入力","")</f>
        <v>未入力</v>
      </c>
      <c r="GN16" s="4"/>
    </row>
    <row r="17" spans="1:198" ht="12" customHeight="1">
      <c r="A17" s="148"/>
      <c r="B17" s="394" t="s">
        <v>2420</v>
      </c>
      <c r="C17" s="395"/>
      <c r="D17" s="395"/>
      <c r="E17" s="395"/>
      <c r="F17" s="395"/>
      <c r="G17" s="395"/>
      <c r="H17" s="395"/>
      <c r="I17" s="395"/>
      <c r="J17" s="154"/>
      <c r="K17" s="3"/>
      <c r="L17" s="3"/>
      <c r="M17" s="3"/>
      <c r="N17" s="3"/>
      <c r="O17" s="3"/>
      <c r="P17" s="3"/>
      <c r="Q17" s="3"/>
      <c r="R17" s="165"/>
      <c r="S17" s="164"/>
      <c r="T17" s="410"/>
      <c r="U17" s="410"/>
      <c r="V17" s="410"/>
      <c r="W17" s="410"/>
      <c r="X17" s="410"/>
      <c r="Y17" s="3"/>
      <c r="Z17" s="3"/>
      <c r="AA17" s="165"/>
      <c r="AB17" s="164"/>
      <c r="AC17" s="3"/>
      <c r="AD17" s="3"/>
      <c r="AE17" s="3"/>
      <c r="AF17" s="3"/>
      <c r="AG17" s="3"/>
      <c r="AH17" s="3"/>
      <c r="AI17" s="3"/>
      <c r="AJ17" s="147"/>
      <c r="AK17" s="4"/>
      <c r="AL17" s="149"/>
      <c r="AM17" s="4"/>
      <c r="AN17" s="8"/>
      <c r="AO17" s="8"/>
      <c r="AP17" s="8"/>
      <c r="AS17" s="191">
        <f>COUNTIF(AN17:AN23, TRUE)</f>
        <v>0</v>
      </c>
      <c r="BA17" s="148"/>
      <c r="BB17" s="394" t="s">
        <v>2420</v>
      </c>
      <c r="BC17" s="395"/>
      <c r="BD17" s="395"/>
      <c r="BE17" s="395"/>
      <c r="BF17" s="395"/>
      <c r="BG17" s="395"/>
      <c r="BH17" s="395"/>
      <c r="BI17" s="395"/>
      <c r="BJ17" s="154"/>
      <c r="BK17" s="3"/>
      <c r="BL17" s="3"/>
      <c r="BM17" s="3"/>
      <c r="BN17" s="3"/>
      <c r="BO17" s="3"/>
      <c r="BP17" s="3"/>
      <c r="BQ17" s="3"/>
      <c r="BR17" s="165"/>
      <c r="BS17" s="164"/>
      <c r="BT17" s="410"/>
      <c r="BU17" s="410"/>
      <c r="BV17" s="410"/>
      <c r="BW17" s="410"/>
      <c r="BX17" s="410"/>
      <c r="BY17" s="3"/>
      <c r="BZ17" s="3"/>
      <c r="CA17" s="165"/>
      <c r="CB17" s="164"/>
      <c r="CC17" s="3"/>
      <c r="CD17" s="3"/>
      <c r="CE17" s="3"/>
      <c r="CF17" s="3"/>
      <c r="CG17" s="3"/>
      <c r="CH17" s="3"/>
      <c r="CI17" s="3"/>
      <c r="CJ17" s="147"/>
      <c r="CK17" s="4"/>
      <c r="CL17" s="149"/>
      <c r="CM17" s="4"/>
      <c r="CN17" s="8"/>
      <c r="CO17" s="8"/>
      <c r="CP17" s="8"/>
      <c r="CS17" s="191">
        <f>COUNTIF(CN17:CN23, TRUE)</f>
        <v>0</v>
      </c>
      <c r="DA17" s="148"/>
      <c r="DB17" s="394" t="s">
        <v>2420</v>
      </c>
      <c r="DC17" s="395"/>
      <c r="DD17" s="395"/>
      <c r="DE17" s="395"/>
      <c r="DF17" s="395"/>
      <c r="DG17" s="395"/>
      <c r="DH17" s="395"/>
      <c r="DI17" s="395"/>
      <c r="DJ17" s="154"/>
      <c r="DK17" s="3"/>
      <c r="DL17" s="3"/>
      <c r="DM17" s="3"/>
      <c r="DN17" s="3"/>
      <c r="DO17" s="3"/>
      <c r="DP17" s="3"/>
      <c r="DQ17" s="3"/>
      <c r="DR17" s="165"/>
      <c r="DS17" s="164"/>
      <c r="DT17" s="410"/>
      <c r="DU17" s="410"/>
      <c r="DV17" s="410"/>
      <c r="DW17" s="410"/>
      <c r="DX17" s="410"/>
      <c r="DY17" s="3"/>
      <c r="DZ17" s="3"/>
      <c r="EA17" s="165"/>
      <c r="EB17" s="164"/>
      <c r="EC17" s="3"/>
      <c r="ED17" s="3"/>
      <c r="EE17" s="3"/>
      <c r="EF17" s="3"/>
      <c r="EG17" s="3"/>
      <c r="EH17" s="3"/>
      <c r="EI17" s="3"/>
      <c r="EJ17" s="147"/>
      <c r="EK17" s="4"/>
      <c r="EL17" s="149"/>
      <c r="EM17" s="4"/>
      <c r="EN17" s="8"/>
      <c r="EO17" s="8"/>
      <c r="EP17" s="8"/>
      <c r="ES17" s="191">
        <f>COUNTIF(EN17:EN23, TRUE)</f>
        <v>0</v>
      </c>
      <c r="FA17" s="148"/>
      <c r="FB17" s="394" t="s">
        <v>2420</v>
      </c>
      <c r="FC17" s="395"/>
      <c r="FD17" s="395"/>
      <c r="FE17" s="395"/>
      <c r="FF17" s="395"/>
      <c r="FG17" s="395"/>
      <c r="FH17" s="395"/>
      <c r="FI17" s="395"/>
      <c r="FJ17" s="154"/>
      <c r="FK17" s="3"/>
      <c r="FL17" s="3"/>
      <c r="FM17" s="3"/>
      <c r="FN17" s="3"/>
      <c r="FO17" s="3"/>
      <c r="FP17" s="3"/>
      <c r="FQ17" s="3"/>
      <c r="FR17" s="165"/>
      <c r="FS17" s="164"/>
      <c r="FT17" s="410"/>
      <c r="FU17" s="410"/>
      <c r="FV17" s="410"/>
      <c r="FW17" s="410"/>
      <c r="FX17" s="410"/>
      <c r="FY17" s="3"/>
      <c r="FZ17" s="3"/>
      <c r="GA17" s="165"/>
      <c r="GB17" s="164"/>
      <c r="GC17" s="3"/>
      <c r="GD17" s="3"/>
      <c r="GE17" s="3"/>
      <c r="GF17" s="3"/>
      <c r="GG17" s="3"/>
      <c r="GH17" s="3"/>
      <c r="GI17" s="3"/>
      <c r="GJ17" s="147"/>
      <c r="GK17" s="4"/>
      <c r="GL17" s="149"/>
      <c r="GM17" s="4"/>
      <c r="GN17" s="8"/>
      <c r="GO17" s="8"/>
      <c r="GP17" s="8"/>
    </row>
    <row r="18" spans="1:198" ht="19" customHeight="1">
      <c r="A18" s="148"/>
      <c r="B18" s="396"/>
      <c r="C18" s="397"/>
      <c r="D18" s="397"/>
      <c r="E18" s="397"/>
      <c r="F18" s="397"/>
      <c r="G18" s="397"/>
      <c r="H18" s="397"/>
      <c r="I18" s="397"/>
      <c r="J18" s="150"/>
      <c r="K18" s="386"/>
      <c r="L18" s="386"/>
      <c r="M18" s="386"/>
      <c r="N18" s="386"/>
      <c r="O18" s="386"/>
      <c r="P18" s="391" t="s">
        <v>47</v>
      </c>
      <c r="Q18" s="391"/>
      <c r="R18" s="167"/>
      <c r="S18" s="166"/>
      <c r="T18" s="480"/>
      <c r="U18" s="480"/>
      <c r="V18" s="480"/>
      <c r="W18" s="480"/>
      <c r="X18" s="480"/>
      <c r="Y18" s="391" t="s">
        <v>47</v>
      </c>
      <c r="Z18" s="391"/>
      <c r="AA18" s="167"/>
      <c r="AB18" s="166"/>
      <c r="AC18" s="386"/>
      <c r="AD18" s="386"/>
      <c r="AE18" s="386"/>
      <c r="AF18" s="386"/>
      <c r="AG18" s="386"/>
      <c r="AH18" s="391" t="s">
        <v>2284</v>
      </c>
      <c r="AI18" s="391"/>
      <c r="AJ18" s="151"/>
      <c r="AK18" s="4"/>
      <c r="AL18" s="149"/>
      <c r="AM18" s="179"/>
      <c r="AN18" s="8"/>
      <c r="AO18" s="8"/>
      <c r="AP18" s="8"/>
      <c r="AS18" s="191">
        <f>COUNTIF(AO17:AO23, TRUE)</f>
        <v>0</v>
      </c>
      <c r="AT18" s="190"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190"/>
      <c r="AV18" s="190"/>
      <c r="AW18" s="190"/>
      <c r="AX18" s="190"/>
      <c r="AY18" s="190"/>
      <c r="BA18" s="148"/>
      <c r="BB18" s="396"/>
      <c r="BC18" s="397"/>
      <c r="BD18" s="397"/>
      <c r="BE18" s="397"/>
      <c r="BF18" s="397"/>
      <c r="BG18" s="397"/>
      <c r="BH18" s="397"/>
      <c r="BI18" s="397"/>
      <c r="BJ18" s="150"/>
      <c r="BK18" s="386"/>
      <c r="BL18" s="386"/>
      <c r="BM18" s="386"/>
      <c r="BN18" s="386"/>
      <c r="BO18" s="386"/>
      <c r="BP18" s="391" t="s">
        <v>47</v>
      </c>
      <c r="BQ18" s="391"/>
      <c r="BR18" s="167"/>
      <c r="BS18" s="166"/>
      <c r="BT18" s="480"/>
      <c r="BU18" s="480"/>
      <c r="BV18" s="480"/>
      <c r="BW18" s="480"/>
      <c r="BX18" s="480"/>
      <c r="BY18" s="391" t="s">
        <v>2284</v>
      </c>
      <c r="BZ18" s="391"/>
      <c r="CA18" s="167"/>
      <c r="CB18" s="166"/>
      <c r="CC18" s="386"/>
      <c r="CD18" s="386"/>
      <c r="CE18" s="386"/>
      <c r="CF18" s="386"/>
      <c r="CG18" s="386"/>
      <c r="CH18" s="391" t="s">
        <v>2284</v>
      </c>
      <c r="CI18" s="391"/>
      <c r="CJ18" s="151"/>
      <c r="CK18" s="4"/>
      <c r="CL18" s="149"/>
      <c r="CM18" s="179"/>
      <c r="CN18" s="8"/>
      <c r="CO18" s="8"/>
      <c r="CP18" s="8"/>
      <c r="CS18" s="191">
        <f>COUNTIF(CO17:CO23, TRUE)</f>
        <v>0</v>
      </c>
      <c r="CT18" s="190"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190"/>
      <c r="CV18" s="190"/>
      <c r="CW18" s="190"/>
      <c r="CX18" s="190"/>
      <c r="CY18" s="190"/>
      <c r="DA18" s="148"/>
      <c r="DB18" s="396"/>
      <c r="DC18" s="397"/>
      <c r="DD18" s="397"/>
      <c r="DE18" s="397"/>
      <c r="DF18" s="397"/>
      <c r="DG18" s="397"/>
      <c r="DH18" s="397"/>
      <c r="DI18" s="397"/>
      <c r="DJ18" s="150"/>
      <c r="DK18" s="386"/>
      <c r="DL18" s="386"/>
      <c r="DM18" s="386"/>
      <c r="DN18" s="386"/>
      <c r="DO18" s="386"/>
      <c r="DP18" s="391" t="s">
        <v>47</v>
      </c>
      <c r="DQ18" s="391"/>
      <c r="DR18" s="167"/>
      <c r="DS18" s="166"/>
      <c r="DT18" s="480"/>
      <c r="DU18" s="480"/>
      <c r="DV18" s="480"/>
      <c r="DW18" s="480"/>
      <c r="DX18" s="480"/>
      <c r="DY18" s="391" t="s">
        <v>2284</v>
      </c>
      <c r="DZ18" s="391"/>
      <c r="EA18" s="167"/>
      <c r="EB18" s="166"/>
      <c r="EC18" s="386"/>
      <c r="ED18" s="386"/>
      <c r="EE18" s="386"/>
      <c r="EF18" s="386"/>
      <c r="EG18" s="386"/>
      <c r="EH18" s="391" t="s">
        <v>2284</v>
      </c>
      <c r="EI18" s="391"/>
      <c r="EJ18" s="151"/>
      <c r="EK18" s="4"/>
      <c r="EL18" s="149"/>
      <c r="EM18" s="179"/>
      <c r="EN18" s="8"/>
      <c r="EO18" s="8"/>
      <c r="EP18" s="8"/>
      <c r="ES18" s="191">
        <f>COUNTIF(EO17:EO23, TRUE)</f>
        <v>0</v>
      </c>
      <c r="ET18" s="190"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48"/>
      <c r="FB18" s="396"/>
      <c r="FC18" s="397"/>
      <c r="FD18" s="397"/>
      <c r="FE18" s="397"/>
      <c r="FF18" s="397"/>
      <c r="FG18" s="397"/>
      <c r="FH18" s="397"/>
      <c r="FI18" s="397"/>
      <c r="FJ18" s="150"/>
      <c r="FK18" s="386"/>
      <c r="FL18" s="386"/>
      <c r="FM18" s="386"/>
      <c r="FN18" s="386"/>
      <c r="FO18" s="386"/>
      <c r="FP18" s="391" t="s">
        <v>47</v>
      </c>
      <c r="FQ18" s="391"/>
      <c r="FR18" s="167"/>
      <c r="FS18" s="166"/>
      <c r="FT18" s="480"/>
      <c r="FU18" s="480"/>
      <c r="FV18" s="480"/>
      <c r="FW18" s="480"/>
      <c r="FX18" s="480"/>
      <c r="FY18" s="391" t="s">
        <v>2284</v>
      </c>
      <c r="FZ18" s="391"/>
      <c r="GA18" s="167"/>
      <c r="GB18" s="166"/>
      <c r="GC18" s="386"/>
      <c r="GD18" s="386"/>
      <c r="GE18" s="386"/>
      <c r="GF18" s="386"/>
      <c r="GG18" s="386"/>
      <c r="GH18" s="391" t="s">
        <v>2284</v>
      </c>
      <c r="GI18" s="391"/>
      <c r="GJ18" s="151"/>
      <c r="GK18" s="4"/>
      <c r="GL18" s="149"/>
      <c r="GM18" s="179"/>
      <c r="GN18" s="8"/>
      <c r="GO18" s="8"/>
      <c r="GP18" s="8"/>
    </row>
    <row r="19" spans="1:198" ht="8.5" hidden="1" customHeight="1">
      <c r="A19" s="148"/>
      <c r="B19" s="202"/>
      <c r="C19" s="202"/>
      <c r="D19" s="202"/>
      <c r="E19" s="202"/>
      <c r="F19" s="202"/>
      <c r="G19" s="202"/>
      <c r="H19" s="202"/>
      <c r="I19" s="200"/>
      <c r="J19" s="148"/>
      <c r="K19" s="155"/>
      <c r="L19" s="155"/>
      <c r="M19" s="155"/>
      <c r="N19" s="155"/>
      <c r="O19" s="198"/>
      <c r="P19" s="198"/>
      <c r="Q19" s="4"/>
      <c r="R19" s="169"/>
      <c r="S19" s="168"/>
      <c r="T19" s="155"/>
      <c r="U19" s="155"/>
      <c r="V19" s="155"/>
      <c r="W19" s="155"/>
      <c r="X19" s="198"/>
      <c r="Y19" s="198"/>
      <c r="Z19" s="4"/>
      <c r="AA19" s="169"/>
      <c r="AB19" s="168"/>
      <c r="AC19" s="155"/>
      <c r="AD19" s="155"/>
      <c r="AE19" s="155"/>
      <c r="AF19" s="155"/>
      <c r="AG19" s="198"/>
      <c r="AH19" s="198"/>
      <c r="AI19" s="4"/>
      <c r="AJ19" s="149"/>
      <c r="AK19" s="4"/>
      <c r="AL19" s="149"/>
      <c r="AM19" s="197"/>
      <c r="AN19" s="8" t="b">
        <v>0</v>
      </c>
      <c r="AO19" s="8" t="b">
        <v>0</v>
      </c>
      <c r="AP19" s="8" t="b">
        <v>0</v>
      </c>
      <c r="AS19" s="191">
        <f>COUNTIF(AP17:AP23, TRUE)</f>
        <v>0</v>
      </c>
      <c r="AT19" s="190" t="str">
        <f>IF(OR(AND(J$10&lt;&gt;"",COUNTA(K19)=0),
AND(S$10&lt;&gt;"",COUNTA(T19)=0),
AND(AB$10&lt;&gt;"",COUNTA(AC19)=0)),"未入力があります。",
IF(OR(AND(J$10="",COUNTA(K19)=1),AND(S$10="",COUNTA(T19)=1),
AND(AB$10="",COUNTA(AC19)=1)),"棟番号を入力してください。","")
)</f>
        <v/>
      </c>
      <c r="AU19" s="190"/>
      <c r="AV19" s="190"/>
      <c r="AW19" s="190"/>
      <c r="AX19" s="190"/>
      <c r="AY19" s="190"/>
      <c r="BA19" s="148"/>
      <c r="BB19" s="202"/>
      <c r="BC19" s="202"/>
      <c r="BD19" s="202"/>
      <c r="BE19" s="202"/>
      <c r="BF19" s="202"/>
      <c r="BG19" s="202"/>
      <c r="BH19" s="202"/>
      <c r="BI19" s="200"/>
      <c r="BJ19" s="148"/>
      <c r="BK19" s="155"/>
      <c r="BL19" s="155"/>
      <c r="BM19" s="155"/>
      <c r="BN19" s="155"/>
      <c r="BO19" s="198"/>
      <c r="BP19" s="198"/>
      <c r="BQ19" s="4"/>
      <c r="BR19" s="169"/>
      <c r="BS19" s="168"/>
      <c r="BT19" s="155"/>
      <c r="BU19" s="155"/>
      <c r="BV19" s="155"/>
      <c r="BW19" s="155"/>
      <c r="BX19" s="198"/>
      <c r="BY19" s="198"/>
      <c r="BZ19" s="4"/>
      <c r="CA19" s="169"/>
      <c r="CB19" s="168"/>
      <c r="CC19" s="155"/>
      <c r="CD19" s="155"/>
      <c r="CE19" s="155"/>
      <c r="CF19" s="155"/>
      <c r="CG19" s="198"/>
      <c r="CH19" s="198"/>
      <c r="CI19" s="4"/>
      <c r="CJ19" s="149"/>
      <c r="CK19" s="4"/>
      <c r="CL19" s="149"/>
      <c r="CM19" s="197"/>
      <c r="CN19" s="8" t="b">
        <v>0</v>
      </c>
      <c r="CO19" s="8" t="b">
        <v>0</v>
      </c>
      <c r="CP19" s="8" t="b">
        <v>0</v>
      </c>
      <c r="CS19" s="191">
        <f>COUNTIF(CP17:CP23, TRUE)</f>
        <v>0</v>
      </c>
      <c r="CT19" s="190" t="str">
        <f>IF(OR(AND(BJ$10&lt;&gt;"",COUNTA(BK19)=0),
AND(BS$10&lt;&gt;"",COUNTA(BT19)=0),
AND(CB$10&lt;&gt;"",COUNTA(CC19)=0)),"未入力があります。",
IF(OR(AND(BJ$10="",COUNTA(BK19)=1),AND(BS$10="",COUNTA(BT19)=1),
AND(CB$10="",COUNTA(CC19)=1)),"棟番号を入力してください。","")
)</f>
        <v/>
      </c>
      <c r="CU19" s="190"/>
      <c r="CV19" s="190"/>
      <c r="CW19" s="190"/>
      <c r="CX19" s="190"/>
      <c r="CY19" s="190"/>
      <c r="DA19" s="148"/>
      <c r="DB19" s="202"/>
      <c r="DC19" s="202"/>
      <c r="DD19" s="202"/>
      <c r="DE19" s="202"/>
      <c r="DF19" s="202"/>
      <c r="DG19" s="202"/>
      <c r="DH19" s="202"/>
      <c r="DI19" s="200"/>
      <c r="DJ19" s="148"/>
      <c r="DK19" s="155"/>
      <c r="DL19" s="155"/>
      <c r="DM19" s="155"/>
      <c r="DN19" s="155"/>
      <c r="DO19" s="198"/>
      <c r="DP19" s="198"/>
      <c r="DQ19" s="4"/>
      <c r="DR19" s="169"/>
      <c r="DS19" s="168"/>
      <c r="DT19" s="155"/>
      <c r="DU19" s="155"/>
      <c r="DV19" s="155"/>
      <c r="DW19" s="155"/>
      <c r="DX19" s="198"/>
      <c r="DY19" s="198"/>
      <c r="DZ19" s="4"/>
      <c r="EA19" s="169"/>
      <c r="EB19" s="168"/>
      <c r="EC19" s="155"/>
      <c r="ED19" s="155"/>
      <c r="EE19" s="155"/>
      <c r="EF19" s="155"/>
      <c r="EG19" s="198"/>
      <c r="EH19" s="198"/>
      <c r="EI19" s="4"/>
      <c r="EJ19" s="149"/>
      <c r="EK19" s="4"/>
      <c r="EL19" s="149"/>
      <c r="EM19" s="197"/>
      <c r="EN19" s="8" t="b">
        <v>0</v>
      </c>
      <c r="EO19" s="8" t="b">
        <v>0</v>
      </c>
      <c r="EP19" s="8" t="b">
        <v>0</v>
      </c>
      <c r="ES19" s="191">
        <f>COUNTIF(EP17:EP23, TRUE)</f>
        <v>0</v>
      </c>
      <c r="ET19" s="190" t="str">
        <f>IF(OR(AND(DJ$10&lt;&gt;"",COUNTA(DK19)=0),
AND(DS$10&lt;&gt;"",COUNTA(DT19)=0),
AND(EB$10&lt;&gt;"",COUNTA(EC19)=0)),"未入力があります。",
IF(OR(AND(DJ$10="",COUNTA(DK19)=1),AND(DS$10="",COUNTA(DT19)=1),
AND(EB$10="",COUNTA(EC19)=1)),"棟番号を入力してください。","")
)</f>
        <v/>
      </c>
      <c r="FA19" s="148"/>
      <c r="FB19" s="202"/>
      <c r="FC19" s="202"/>
      <c r="FD19" s="202"/>
      <c r="FE19" s="202"/>
      <c r="FF19" s="202"/>
      <c r="FG19" s="202"/>
      <c r="FH19" s="202"/>
      <c r="FI19" s="200"/>
      <c r="FJ19" s="148"/>
      <c r="FK19" s="155"/>
      <c r="FL19" s="155"/>
      <c r="FM19" s="155"/>
      <c r="FN19" s="155"/>
      <c r="FO19" s="198"/>
      <c r="FP19" s="198"/>
      <c r="FQ19" s="4"/>
      <c r="FR19" s="169"/>
      <c r="FS19" s="168"/>
      <c r="FT19" s="155"/>
      <c r="FU19" s="155"/>
      <c r="FV19" s="155"/>
      <c r="FW19" s="155"/>
      <c r="FX19" s="198"/>
      <c r="FY19" s="198"/>
      <c r="FZ19" s="4"/>
      <c r="GA19" s="169"/>
      <c r="GB19" s="168"/>
      <c r="GC19" s="155"/>
      <c r="GD19" s="155"/>
      <c r="GE19" s="155"/>
      <c r="GF19" s="155"/>
      <c r="GG19" s="198"/>
      <c r="GH19" s="198"/>
      <c r="GI19" s="4"/>
      <c r="GJ19" s="149"/>
      <c r="GK19" s="4"/>
      <c r="GL19" s="149"/>
      <c r="GM19" s="197"/>
      <c r="GN19" s="8" t="b">
        <v>0</v>
      </c>
      <c r="GO19" s="8" t="b">
        <v>0</v>
      </c>
      <c r="GP19" s="8" t="b">
        <v>0</v>
      </c>
    </row>
    <row r="20" spans="1:198" ht="23" customHeight="1">
      <c r="A20" s="148"/>
      <c r="B20" s="394" t="s">
        <v>2421</v>
      </c>
      <c r="C20" s="395"/>
      <c r="D20" s="395"/>
      <c r="E20" s="395"/>
      <c r="F20" s="395"/>
      <c r="G20" s="395"/>
      <c r="H20" s="395"/>
      <c r="I20" s="441"/>
      <c r="J20" s="221" t="s">
        <v>2291</v>
      </c>
      <c r="K20" s="367" t="s">
        <v>2294</v>
      </c>
      <c r="L20" s="368"/>
      <c r="M20" s="369"/>
      <c r="N20" s="384"/>
      <c r="O20" s="384"/>
      <c r="P20" s="384"/>
      <c r="Q20" s="384"/>
      <c r="R20" s="385"/>
      <c r="S20" s="147" t="s">
        <v>2291</v>
      </c>
      <c r="T20" s="367" t="s">
        <v>2294</v>
      </c>
      <c r="U20" s="368"/>
      <c r="V20" s="369"/>
      <c r="W20" s="392"/>
      <c r="X20" s="384"/>
      <c r="Y20" s="384"/>
      <c r="Z20" s="384"/>
      <c r="AA20" s="385"/>
      <c r="AB20" s="147" t="s">
        <v>2291</v>
      </c>
      <c r="AC20" s="367" t="s">
        <v>2294</v>
      </c>
      <c r="AD20" s="368"/>
      <c r="AE20" s="369"/>
      <c r="AF20" s="392"/>
      <c r="AG20" s="384"/>
      <c r="AH20" s="384"/>
      <c r="AI20" s="384"/>
      <c r="AJ20" s="468"/>
      <c r="AK20" s="4"/>
      <c r="AL20" s="149"/>
      <c r="AM20" s="197" t="str">
        <f>AT20&amp;AT21&amp;AT22&amp;AT23&amp;AT24&amp;AT25</f>
        <v/>
      </c>
      <c r="AN20" s="8"/>
      <c r="AO20" s="8"/>
      <c r="AP20" s="8"/>
      <c r="AS20" s="191"/>
      <c r="AT20" s="190" t="str">
        <f>IF(OR(AND(N20="",COUNTA(N21)=1),
AND(W20="",COUNTA(W21)=1),
AND(AF20="",COUNTA(AF21)=1)),"未入力です。",
IF(OR(AND(J$10="",COUNTA(N20)=1),AND(S$10="",COUNTA(W20)=1),
AND(AB$10="",COUNTA(AF20)=1)),"棟番号を入力してください。",""))</f>
        <v/>
      </c>
      <c r="AU20" s="190"/>
      <c r="AV20" s="190"/>
      <c r="AW20" s="190"/>
      <c r="AX20" s="190"/>
      <c r="AY20" s="190"/>
      <c r="BA20" s="148"/>
      <c r="BB20" s="394" t="s">
        <v>2421</v>
      </c>
      <c r="BC20" s="395"/>
      <c r="BD20" s="395"/>
      <c r="BE20" s="395"/>
      <c r="BF20" s="395"/>
      <c r="BG20" s="395"/>
      <c r="BH20" s="395"/>
      <c r="BI20" s="441"/>
      <c r="BJ20" s="221" t="s">
        <v>2291</v>
      </c>
      <c r="BK20" s="367" t="s">
        <v>2294</v>
      </c>
      <c r="BL20" s="368"/>
      <c r="BM20" s="369"/>
      <c r="BN20" s="384"/>
      <c r="BO20" s="384"/>
      <c r="BP20" s="384"/>
      <c r="BQ20" s="384"/>
      <c r="BR20" s="385"/>
      <c r="BS20" s="147" t="s">
        <v>2291</v>
      </c>
      <c r="BT20" s="367" t="s">
        <v>2294</v>
      </c>
      <c r="BU20" s="368"/>
      <c r="BV20" s="369"/>
      <c r="BW20" s="392"/>
      <c r="BX20" s="384"/>
      <c r="BY20" s="384"/>
      <c r="BZ20" s="384"/>
      <c r="CA20" s="385"/>
      <c r="CB20" s="147" t="s">
        <v>2291</v>
      </c>
      <c r="CC20" s="367" t="s">
        <v>2294</v>
      </c>
      <c r="CD20" s="368"/>
      <c r="CE20" s="369"/>
      <c r="CF20" s="392"/>
      <c r="CG20" s="384"/>
      <c r="CH20" s="384"/>
      <c r="CI20" s="384"/>
      <c r="CJ20" s="468"/>
      <c r="CK20" s="4"/>
      <c r="CL20" s="149"/>
      <c r="CM20" s="197" t="str">
        <f>CT20&amp;CT21&amp;CT22&amp;CT23&amp;CT24&amp;CT25</f>
        <v/>
      </c>
      <c r="CN20" s="8"/>
      <c r="CO20" s="8"/>
      <c r="CP20" s="8"/>
      <c r="CS20" s="191"/>
      <c r="CT20" s="190" t="str">
        <f>IF(OR(AND(BN20="",COUNTA(BN21)=1),
AND(BW20="",COUNTA(BW21)=1),
AND(CF20="",COUNTA(CF21)=1)),"未入力です。",
IF(OR(AND(BJ$10="",COUNTA(BN20)=1),AND(BS$10="",COUNTA(BW20)=1),
AND(CB$10="",COUNTA(CF20)=1)),"棟番号を入力してください。",""))</f>
        <v/>
      </c>
      <c r="CU20" s="190"/>
      <c r="CV20" s="190"/>
      <c r="CW20" s="190"/>
      <c r="CX20" s="190"/>
      <c r="CY20" s="190"/>
      <c r="DA20" s="148"/>
      <c r="DB20" s="394" t="s">
        <v>2421</v>
      </c>
      <c r="DC20" s="395"/>
      <c r="DD20" s="395"/>
      <c r="DE20" s="395"/>
      <c r="DF20" s="395"/>
      <c r="DG20" s="395"/>
      <c r="DH20" s="395"/>
      <c r="DI20" s="441"/>
      <c r="DJ20" s="221" t="s">
        <v>2291</v>
      </c>
      <c r="DK20" s="367" t="s">
        <v>2294</v>
      </c>
      <c r="DL20" s="368"/>
      <c r="DM20" s="369"/>
      <c r="DN20" s="384"/>
      <c r="DO20" s="384"/>
      <c r="DP20" s="384"/>
      <c r="DQ20" s="384"/>
      <c r="DR20" s="385"/>
      <c r="DS20" s="147" t="s">
        <v>2291</v>
      </c>
      <c r="DT20" s="367" t="s">
        <v>2294</v>
      </c>
      <c r="DU20" s="368"/>
      <c r="DV20" s="369"/>
      <c r="DW20" s="392"/>
      <c r="DX20" s="384"/>
      <c r="DY20" s="384"/>
      <c r="DZ20" s="384"/>
      <c r="EA20" s="385"/>
      <c r="EB20" s="147" t="s">
        <v>2291</v>
      </c>
      <c r="EC20" s="367" t="s">
        <v>2294</v>
      </c>
      <c r="ED20" s="368"/>
      <c r="EE20" s="369"/>
      <c r="EF20" s="392"/>
      <c r="EG20" s="384"/>
      <c r="EH20" s="384"/>
      <c r="EI20" s="384"/>
      <c r="EJ20" s="468"/>
      <c r="EK20" s="4"/>
      <c r="EL20" s="149"/>
      <c r="EM20" s="197" t="str">
        <f>ET20&amp;ET21&amp;ET22&amp;ET23&amp;ET24&amp;ET25</f>
        <v/>
      </c>
      <c r="EN20" s="8"/>
      <c r="EO20" s="8"/>
      <c r="EP20" s="8"/>
      <c r="ES20" s="191"/>
      <c r="ET20" s="190" t="str">
        <f>IF(OR(AND(DN20="",COUNTA(DN21)=1),
AND(DW20="",COUNTA(DW21)=1),
AND(EF20="",COUNTA(EF21)=1)),"未入力です。",
IF(OR(AND(DJ$10="",COUNTA(DN20)=1),AND(DS$10="",COUNTA(DW20)=1),
AND(EB$10="",COUNTA(EF20)=1)),"棟番号を入力してください。",""))</f>
        <v/>
      </c>
      <c r="FA20" s="148"/>
      <c r="FB20" s="394" t="s">
        <v>2421</v>
      </c>
      <c r="FC20" s="395"/>
      <c r="FD20" s="395"/>
      <c r="FE20" s="395"/>
      <c r="FF20" s="395"/>
      <c r="FG20" s="395"/>
      <c r="FH20" s="395"/>
      <c r="FI20" s="441"/>
      <c r="FJ20" s="221" t="s">
        <v>2291</v>
      </c>
      <c r="FK20" s="367" t="s">
        <v>2294</v>
      </c>
      <c r="FL20" s="368"/>
      <c r="FM20" s="369"/>
      <c r="FN20" s="384"/>
      <c r="FO20" s="384"/>
      <c r="FP20" s="384"/>
      <c r="FQ20" s="384"/>
      <c r="FR20" s="385"/>
      <c r="FS20" s="147" t="s">
        <v>2291</v>
      </c>
      <c r="FT20" s="367" t="s">
        <v>2294</v>
      </c>
      <c r="FU20" s="368"/>
      <c r="FV20" s="369"/>
      <c r="FW20" s="392"/>
      <c r="FX20" s="384"/>
      <c r="FY20" s="384"/>
      <c r="FZ20" s="384"/>
      <c r="GA20" s="385"/>
      <c r="GB20" s="147" t="s">
        <v>2291</v>
      </c>
      <c r="GC20" s="367" t="s">
        <v>2294</v>
      </c>
      <c r="GD20" s="368"/>
      <c r="GE20" s="369"/>
      <c r="GF20" s="392"/>
      <c r="GG20" s="384"/>
      <c r="GH20" s="384"/>
      <c r="GI20" s="384"/>
      <c r="GJ20" s="468"/>
      <c r="GK20" s="4"/>
      <c r="GL20" s="149"/>
      <c r="GM20" s="197" t="str">
        <f>GT20&amp;GT21&amp;GT22&amp;GT23&amp;GT24&amp;GT25</f>
        <v/>
      </c>
      <c r="GN20" s="8"/>
      <c r="GO20" s="8"/>
      <c r="GP20" s="8"/>
    </row>
    <row r="21" spans="1:198" ht="23" customHeight="1">
      <c r="A21" s="148"/>
      <c r="B21" s="469"/>
      <c r="C21" s="455"/>
      <c r="D21" s="455"/>
      <c r="E21" s="455"/>
      <c r="F21" s="455"/>
      <c r="G21" s="455"/>
      <c r="H21" s="455"/>
      <c r="I21" s="470"/>
      <c r="J21" s="222"/>
      <c r="K21" s="367" t="s">
        <v>2295</v>
      </c>
      <c r="L21" s="368"/>
      <c r="M21" s="369"/>
      <c r="N21" s="389"/>
      <c r="O21" s="389"/>
      <c r="P21" s="389"/>
      <c r="Q21" s="389"/>
      <c r="R21" s="163" t="s">
        <v>47</v>
      </c>
      <c r="S21" s="151"/>
      <c r="T21" s="367" t="s">
        <v>2295</v>
      </c>
      <c r="U21" s="368"/>
      <c r="V21" s="368"/>
      <c r="W21" s="466"/>
      <c r="X21" s="354"/>
      <c r="Y21" s="354"/>
      <c r="Z21" s="354"/>
      <c r="AA21" s="163" t="s">
        <v>47</v>
      </c>
      <c r="AB21" s="151"/>
      <c r="AC21" s="367" t="s">
        <v>2295</v>
      </c>
      <c r="AD21" s="368"/>
      <c r="AE21" s="368"/>
      <c r="AF21" s="466"/>
      <c r="AG21" s="354"/>
      <c r="AH21" s="354"/>
      <c r="AI21" s="354"/>
      <c r="AJ21" s="146" t="s">
        <v>47</v>
      </c>
      <c r="AK21" s="4"/>
      <c r="AL21" s="149"/>
      <c r="AM21" s="197"/>
      <c r="AN21" s="8"/>
      <c r="AO21" s="8"/>
      <c r="AP21" s="8"/>
      <c r="AS21" s="191"/>
      <c r="AT21" s="190"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190"/>
      <c r="AV21" s="190"/>
      <c r="AW21" s="190"/>
      <c r="AX21" s="190"/>
      <c r="AY21" s="190"/>
      <c r="BA21" s="148"/>
      <c r="BB21" s="469"/>
      <c r="BC21" s="455"/>
      <c r="BD21" s="455"/>
      <c r="BE21" s="455"/>
      <c r="BF21" s="455"/>
      <c r="BG21" s="455"/>
      <c r="BH21" s="455"/>
      <c r="BI21" s="470"/>
      <c r="BJ21" s="222"/>
      <c r="BK21" s="367" t="s">
        <v>2295</v>
      </c>
      <c r="BL21" s="368"/>
      <c r="BM21" s="369"/>
      <c r="BN21" s="389"/>
      <c r="BO21" s="389"/>
      <c r="BP21" s="389"/>
      <c r="BQ21" s="389"/>
      <c r="BR21" s="163" t="s">
        <v>47</v>
      </c>
      <c r="BS21" s="151"/>
      <c r="BT21" s="367" t="s">
        <v>2295</v>
      </c>
      <c r="BU21" s="368"/>
      <c r="BV21" s="368"/>
      <c r="BW21" s="466"/>
      <c r="BX21" s="354"/>
      <c r="BY21" s="354"/>
      <c r="BZ21" s="354"/>
      <c r="CA21" s="163" t="s">
        <v>47</v>
      </c>
      <c r="CB21" s="151"/>
      <c r="CC21" s="367" t="s">
        <v>2295</v>
      </c>
      <c r="CD21" s="368"/>
      <c r="CE21" s="368"/>
      <c r="CF21" s="466"/>
      <c r="CG21" s="354"/>
      <c r="CH21" s="354"/>
      <c r="CI21" s="354"/>
      <c r="CJ21" s="146" t="s">
        <v>47</v>
      </c>
      <c r="CK21" s="4"/>
      <c r="CL21" s="149"/>
      <c r="CM21" s="197"/>
      <c r="CN21" s="8"/>
      <c r="CO21" s="8"/>
      <c r="CP21" s="8"/>
      <c r="CS21" s="191"/>
      <c r="CT21" s="190"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190"/>
      <c r="CV21" s="190"/>
      <c r="CW21" s="190"/>
      <c r="CX21" s="190"/>
      <c r="CY21" s="190"/>
      <c r="DA21" s="148"/>
      <c r="DB21" s="469"/>
      <c r="DC21" s="455"/>
      <c r="DD21" s="455"/>
      <c r="DE21" s="455"/>
      <c r="DF21" s="455"/>
      <c r="DG21" s="455"/>
      <c r="DH21" s="455"/>
      <c r="DI21" s="470"/>
      <c r="DJ21" s="222"/>
      <c r="DK21" s="367" t="s">
        <v>2295</v>
      </c>
      <c r="DL21" s="368"/>
      <c r="DM21" s="369"/>
      <c r="DN21" s="389"/>
      <c r="DO21" s="389"/>
      <c r="DP21" s="389"/>
      <c r="DQ21" s="389"/>
      <c r="DR21" s="163" t="s">
        <v>47</v>
      </c>
      <c r="DS21" s="151"/>
      <c r="DT21" s="367" t="s">
        <v>2295</v>
      </c>
      <c r="DU21" s="368"/>
      <c r="DV21" s="368"/>
      <c r="DW21" s="466"/>
      <c r="DX21" s="354"/>
      <c r="DY21" s="354"/>
      <c r="DZ21" s="354"/>
      <c r="EA21" s="163" t="s">
        <v>47</v>
      </c>
      <c r="EB21" s="151"/>
      <c r="EC21" s="367" t="s">
        <v>2295</v>
      </c>
      <c r="ED21" s="368"/>
      <c r="EE21" s="368"/>
      <c r="EF21" s="466"/>
      <c r="EG21" s="354"/>
      <c r="EH21" s="354"/>
      <c r="EI21" s="354"/>
      <c r="EJ21" s="146" t="s">
        <v>47</v>
      </c>
      <c r="EK21" s="4"/>
      <c r="EL21" s="149"/>
      <c r="EM21" s="197"/>
      <c r="EN21" s="8"/>
      <c r="EO21" s="8"/>
      <c r="EP21" s="8"/>
      <c r="ES21" s="191"/>
      <c r="ET21" s="190"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48"/>
      <c r="FB21" s="469"/>
      <c r="FC21" s="455"/>
      <c r="FD21" s="455"/>
      <c r="FE21" s="455"/>
      <c r="FF21" s="455"/>
      <c r="FG21" s="455"/>
      <c r="FH21" s="455"/>
      <c r="FI21" s="470"/>
      <c r="FJ21" s="222"/>
      <c r="FK21" s="367" t="s">
        <v>2295</v>
      </c>
      <c r="FL21" s="368"/>
      <c r="FM21" s="369"/>
      <c r="FN21" s="389"/>
      <c r="FO21" s="389"/>
      <c r="FP21" s="389"/>
      <c r="FQ21" s="389"/>
      <c r="FR21" s="163" t="s">
        <v>47</v>
      </c>
      <c r="FS21" s="151"/>
      <c r="FT21" s="367" t="s">
        <v>2295</v>
      </c>
      <c r="FU21" s="368"/>
      <c r="FV21" s="368"/>
      <c r="FW21" s="466"/>
      <c r="FX21" s="354"/>
      <c r="FY21" s="354"/>
      <c r="FZ21" s="354"/>
      <c r="GA21" s="163" t="s">
        <v>47</v>
      </c>
      <c r="GB21" s="151"/>
      <c r="GC21" s="367" t="s">
        <v>2295</v>
      </c>
      <c r="GD21" s="368"/>
      <c r="GE21" s="368"/>
      <c r="GF21" s="466"/>
      <c r="GG21" s="354"/>
      <c r="GH21" s="354"/>
      <c r="GI21" s="354"/>
      <c r="GJ21" s="146" t="s">
        <v>47</v>
      </c>
      <c r="GK21" s="4"/>
      <c r="GL21" s="149"/>
      <c r="GM21" s="197"/>
      <c r="GN21" s="8"/>
      <c r="GO21" s="8"/>
      <c r="GP21" s="8"/>
    </row>
    <row r="22" spans="1:198" ht="23" customHeight="1">
      <c r="A22" s="148"/>
      <c r="B22" s="469"/>
      <c r="C22" s="455"/>
      <c r="D22" s="455"/>
      <c r="E22" s="455"/>
      <c r="F22" s="455"/>
      <c r="G22" s="455"/>
      <c r="H22" s="455"/>
      <c r="I22" s="470"/>
      <c r="J22" s="221" t="s">
        <v>2292</v>
      </c>
      <c r="K22" s="367" t="s">
        <v>2294</v>
      </c>
      <c r="L22" s="368"/>
      <c r="M22" s="369"/>
      <c r="N22" s="384"/>
      <c r="O22" s="384"/>
      <c r="P22" s="384"/>
      <c r="Q22" s="384"/>
      <c r="R22" s="385"/>
      <c r="S22" s="147" t="s">
        <v>2292</v>
      </c>
      <c r="T22" s="367" t="s">
        <v>2294</v>
      </c>
      <c r="U22" s="368"/>
      <c r="V22" s="369"/>
      <c r="W22" s="392"/>
      <c r="X22" s="384"/>
      <c r="Y22" s="384"/>
      <c r="Z22" s="384"/>
      <c r="AA22" s="385"/>
      <c r="AB22" s="147" t="s">
        <v>2292</v>
      </c>
      <c r="AC22" s="367" t="s">
        <v>2294</v>
      </c>
      <c r="AD22" s="368"/>
      <c r="AE22" s="369"/>
      <c r="AF22" s="392"/>
      <c r="AG22" s="384"/>
      <c r="AH22" s="384"/>
      <c r="AI22" s="384"/>
      <c r="AJ22" s="468"/>
      <c r="AK22" s="4"/>
      <c r="AL22" s="149"/>
      <c r="AM22" s="197"/>
      <c r="AN22" s="8"/>
      <c r="AO22" s="8"/>
      <c r="AP22" s="8"/>
      <c r="AS22" s="191"/>
      <c r="AT22" s="190" t="str">
        <f>IF(OR(AND(N22="",COUNTA(N23)=1),
AND(W22="",COUNTA(W23)=1),
AND(AF22="",COUNTA(AF23)=1)),"未入力です。",
IF(OR(AND(J$10="",COUNTA(N22)=1),AND(S$10="",COUNTA(W22)=1),
AND(AB$10="",COUNTA(AF22)=1)),"棟番号を入力してください。",""))</f>
        <v/>
      </c>
      <c r="AU22" s="190"/>
      <c r="AV22" s="190"/>
      <c r="AW22" s="190"/>
      <c r="AX22" s="190"/>
      <c r="AY22" s="190"/>
      <c r="BA22" s="148"/>
      <c r="BB22" s="469"/>
      <c r="BC22" s="455"/>
      <c r="BD22" s="455"/>
      <c r="BE22" s="455"/>
      <c r="BF22" s="455"/>
      <c r="BG22" s="455"/>
      <c r="BH22" s="455"/>
      <c r="BI22" s="470"/>
      <c r="BJ22" s="221" t="s">
        <v>2292</v>
      </c>
      <c r="BK22" s="367" t="s">
        <v>2294</v>
      </c>
      <c r="BL22" s="368"/>
      <c r="BM22" s="369"/>
      <c r="BN22" s="384"/>
      <c r="BO22" s="384"/>
      <c r="BP22" s="384"/>
      <c r="BQ22" s="384"/>
      <c r="BR22" s="385"/>
      <c r="BS22" s="147" t="s">
        <v>2292</v>
      </c>
      <c r="BT22" s="367" t="s">
        <v>2294</v>
      </c>
      <c r="BU22" s="368"/>
      <c r="BV22" s="369"/>
      <c r="BW22" s="392"/>
      <c r="BX22" s="384"/>
      <c r="BY22" s="384"/>
      <c r="BZ22" s="384"/>
      <c r="CA22" s="385"/>
      <c r="CB22" s="147" t="s">
        <v>2292</v>
      </c>
      <c r="CC22" s="367" t="s">
        <v>2294</v>
      </c>
      <c r="CD22" s="368"/>
      <c r="CE22" s="369"/>
      <c r="CF22" s="392"/>
      <c r="CG22" s="384"/>
      <c r="CH22" s="384"/>
      <c r="CI22" s="384"/>
      <c r="CJ22" s="468"/>
      <c r="CK22" s="4"/>
      <c r="CL22" s="149"/>
      <c r="CM22" s="197"/>
      <c r="CN22" s="8"/>
      <c r="CO22" s="8"/>
      <c r="CP22" s="8"/>
      <c r="CS22" s="191"/>
      <c r="CT22" s="190" t="str">
        <f>IF(OR(AND(BN22="",COUNTA(BN23)=1),
AND(BW22="",COUNTA(BW23)=1),
AND(CF22="",COUNTA(CF23)=1)),"未入力です。",
IF(OR(AND(BJ$10="",COUNTA(BN22)=1),AND(BS$10="",COUNTA(BW22)=1),
AND(CB$10="",COUNTA(CF22)=1)),"棟番号を入力してください。",""))</f>
        <v/>
      </c>
      <c r="CU22" s="190"/>
      <c r="CV22" s="190"/>
      <c r="CW22" s="190"/>
      <c r="CX22" s="190"/>
      <c r="CY22" s="190"/>
      <c r="DA22" s="148"/>
      <c r="DB22" s="469"/>
      <c r="DC22" s="455"/>
      <c r="DD22" s="455"/>
      <c r="DE22" s="455"/>
      <c r="DF22" s="455"/>
      <c r="DG22" s="455"/>
      <c r="DH22" s="455"/>
      <c r="DI22" s="470"/>
      <c r="DJ22" s="221" t="s">
        <v>2292</v>
      </c>
      <c r="DK22" s="367" t="s">
        <v>2294</v>
      </c>
      <c r="DL22" s="368"/>
      <c r="DM22" s="369"/>
      <c r="DN22" s="384"/>
      <c r="DO22" s="384"/>
      <c r="DP22" s="384"/>
      <c r="DQ22" s="384"/>
      <c r="DR22" s="385"/>
      <c r="DS22" s="147" t="s">
        <v>2292</v>
      </c>
      <c r="DT22" s="367" t="s">
        <v>2294</v>
      </c>
      <c r="DU22" s="368"/>
      <c r="DV22" s="369"/>
      <c r="DW22" s="392"/>
      <c r="DX22" s="384"/>
      <c r="DY22" s="384"/>
      <c r="DZ22" s="384"/>
      <c r="EA22" s="385"/>
      <c r="EB22" s="147" t="s">
        <v>2292</v>
      </c>
      <c r="EC22" s="367" t="s">
        <v>2294</v>
      </c>
      <c r="ED22" s="368"/>
      <c r="EE22" s="369"/>
      <c r="EF22" s="392"/>
      <c r="EG22" s="384"/>
      <c r="EH22" s="384"/>
      <c r="EI22" s="384"/>
      <c r="EJ22" s="468"/>
      <c r="EK22" s="4"/>
      <c r="EL22" s="149"/>
      <c r="EM22" s="197"/>
      <c r="EN22" s="8"/>
      <c r="EO22" s="8"/>
      <c r="EP22" s="8"/>
      <c r="ES22" s="191"/>
      <c r="ET22" s="190" t="str">
        <f>IF(OR(AND(DN22="",COUNTA(DN23)=1),
AND(DW22="",COUNTA(DW23)=1),
AND(EF22="",COUNTA(EF23)=1)),"未入力です。",
IF(OR(AND(DJ$10="",COUNTA(DN22)=1),AND(DS$10="",COUNTA(DW22)=1),
AND(EB$10="",COUNTA(EF22)=1)),"棟番号を入力してください。",""))</f>
        <v/>
      </c>
      <c r="FA22" s="148"/>
      <c r="FB22" s="469"/>
      <c r="FC22" s="455"/>
      <c r="FD22" s="455"/>
      <c r="FE22" s="455"/>
      <c r="FF22" s="455"/>
      <c r="FG22" s="455"/>
      <c r="FH22" s="455"/>
      <c r="FI22" s="470"/>
      <c r="FJ22" s="221" t="s">
        <v>2292</v>
      </c>
      <c r="FK22" s="367" t="s">
        <v>2294</v>
      </c>
      <c r="FL22" s="368"/>
      <c r="FM22" s="369"/>
      <c r="FN22" s="384"/>
      <c r="FO22" s="384"/>
      <c r="FP22" s="384"/>
      <c r="FQ22" s="384"/>
      <c r="FR22" s="385"/>
      <c r="FS22" s="147" t="s">
        <v>2292</v>
      </c>
      <c r="FT22" s="367" t="s">
        <v>2294</v>
      </c>
      <c r="FU22" s="368"/>
      <c r="FV22" s="369"/>
      <c r="FW22" s="392"/>
      <c r="FX22" s="384"/>
      <c r="FY22" s="384"/>
      <c r="FZ22" s="384"/>
      <c r="GA22" s="385"/>
      <c r="GB22" s="147" t="s">
        <v>2292</v>
      </c>
      <c r="GC22" s="367" t="s">
        <v>2294</v>
      </c>
      <c r="GD22" s="368"/>
      <c r="GE22" s="369"/>
      <c r="GF22" s="392"/>
      <c r="GG22" s="384"/>
      <c r="GH22" s="384"/>
      <c r="GI22" s="384"/>
      <c r="GJ22" s="468"/>
      <c r="GK22" s="4"/>
      <c r="GL22" s="149"/>
      <c r="GM22" s="197"/>
      <c r="GN22" s="8"/>
      <c r="GO22" s="8"/>
      <c r="GP22" s="8"/>
    </row>
    <row r="23" spans="1:198" ht="23" customHeight="1">
      <c r="A23" s="148"/>
      <c r="B23" s="469"/>
      <c r="C23" s="455"/>
      <c r="D23" s="455"/>
      <c r="E23" s="455"/>
      <c r="F23" s="455"/>
      <c r="G23" s="455"/>
      <c r="H23" s="455"/>
      <c r="I23" s="470"/>
      <c r="J23" s="222"/>
      <c r="K23" s="367" t="s">
        <v>2295</v>
      </c>
      <c r="L23" s="368"/>
      <c r="M23" s="369"/>
      <c r="N23" s="389"/>
      <c r="O23" s="389"/>
      <c r="P23" s="389"/>
      <c r="Q23" s="389"/>
      <c r="R23" s="163" t="s">
        <v>47</v>
      </c>
      <c r="S23" s="151"/>
      <c r="T23" s="367" t="s">
        <v>2295</v>
      </c>
      <c r="U23" s="368"/>
      <c r="V23" s="368"/>
      <c r="W23" s="466"/>
      <c r="X23" s="354"/>
      <c r="Y23" s="354"/>
      <c r="Z23" s="354"/>
      <c r="AA23" s="163" t="s">
        <v>47</v>
      </c>
      <c r="AB23" s="151"/>
      <c r="AC23" s="367" t="s">
        <v>2295</v>
      </c>
      <c r="AD23" s="368"/>
      <c r="AE23" s="368"/>
      <c r="AF23" s="466"/>
      <c r="AG23" s="354"/>
      <c r="AH23" s="354"/>
      <c r="AI23" s="354"/>
      <c r="AJ23" s="146" t="s">
        <v>47</v>
      </c>
      <c r="AK23" s="4"/>
      <c r="AL23" s="149"/>
      <c r="AM23" s="197"/>
      <c r="AN23" s="8"/>
      <c r="AO23" s="8"/>
      <c r="AP23" s="8"/>
      <c r="AS23" s="191"/>
      <c r="AT23" s="190"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190"/>
      <c r="AV23" s="190"/>
      <c r="AW23" s="190"/>
      <c r="AX23" s="190"/>
      <c r="AY23" s="190"/>
      <c r="BA23" s="148"/>
      <c r="BB23" s="469"/>
      <c r="BC23" s="455"/>
      <c r="BD23" s="455"/>
      <c r="BE23" s="455"/>
      <c r="BF23" s="455"/>
      <c r="BG23" s="455"/>
      <c r="BH23" s="455"/>
      <c r="BI23" s="470"/>
      <c r="BJ23" s="222"/>
      <c r="BK23" s="367" t="s">
        <v>2295</v>
      </c>
      <c r="BL23" s="368"/>
      <c r="BM23" s="369"/>
      <c r="BN23" s="389"/>
      <c r="BO23" s="389"/>
      <c r="BP23" s="389"/>
      <c r="BQ23" s="389"/>
      <c r="BR23" s="163" t="s">
        <v>47</v>
      </c>
      <c r="BS23" s="151"/>
      <c r="BT23" s="367" t="s">
        <v>2295</v>
      </c>
      <c r="BU23" s="368"/>
      <c r="BV23" s="368"/>
      <c r="BW23" s="466"/>
      <c r="BX23" s="354"/>
      <c r="BY23" s="354"/>
      <c r="BZ23" s="354"/>
      <c r="CA23" s="163" t="s">
        <v>47</v>
      </c>
      <c r="CB23" s="151"/>
      <c r="CC23" s="367" t="s">
        <v>2295</v>
      </c>
      <c r="CD23" s="368"/>
      <c r="CE23" s="368"/>
      <c r="CF23" s="466"/>
      <c r="CG23" s="354"/>
      <c r="CH23" s="354"/>
      <c r="CI23" s="354"/>
      <c r="CJ23" s="146" t="s">
        <v>47</v>
      </c>
      <c r="CK23" s="4"/>
      <c r="CL23" s="149"/>
      <c r="CM23" s="197"/>
      <c r="CN23" s="8"/>
      <c r="CO23" s="8"/>
      <c r="CP23" s="8"/>
      <c r="CS23" s="191"/>
      <c r="CT23" s="190"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190"/>
      <c r="CV23" s="190"/>
      <c r="CW23" s="190"/>
      <c r="CX23" s="190"/>
      <c r="CY23" s="190"/>
      <c r="DA23" s="148"/>
      <c r="DB23" s="469"/>
      <c r="DC23" s="455"/>
      <c r="DD23" s="455"/>
      <c r="DE23" s="455"/>
      <c r="DF23" s="455"/>
      <c r="DG23" s="455"/>
      <c r="DH23" s="455"/>
      <c r="DI23" s="470"/>
      <c r="DJ23" s="222"/>
      <c r="DK23" s="367" t="s">
        <v>2295</v>
      </c>
      <c r="DL23" s="368"/>
      <c r="DM23" s="369"/>
      <c r="DN23" s="389"/>
      <c r="DO23" s="389"/>
      <c r="DP23" s="389"/>
      <c r="DQ23" s="389"/>
      <c r="DR23" s="163" t="s">
        <v>47</v>
      </c>
      <c r="DS23" s="151"/>
      <c r="DT23" s="367" t="s">
        <v>2295</v>
      </c>
      <c r="DU23" s="368"/>
      <c r="DV23" s="368"/>
      <c r="DW23" s="466"/>
      <c r="DX23" s="354"/>
      <c r="DY23" s="354"/>
      <c r="DZ23" s="354"/>
      <c r="EA23" s="163" t="s">
        <v>47</v>
      </c>
      <c r="EB23" s="151"/>
      <c r="EC23" s="367" t="s">
        <v>2295</v>
      </c>
      <c r="ED23" s="368"/>
      <c r="EE23" s="368"/>
      <c r="EF23" s="466"/>
      <c r="EG23" s="354"/>
      <c r="EH23" s="354"/>
      <c r="EI23" s="354"/>
      <c r="EJ23" s="146" t="s">
        <v>47</v>
      </c>
      <c r="EK23" s="4"/>
      <c r="EL23" s="149"/>
      <c r="EM23" s="197"/>
      <c r="EN23" s="8"/>
      <c r="EO23" s="8"/>
      <c r="EP23" s="8"/>
      <c r="ES23" s="191"/>
      <c r="ET23" s="190"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48"/>
      <c r="FB23" s="469"/>
      <c r="FC23" s="455"/>
      <c r="FD23" s="455"/>
      <c r="FE23" s="455"/>
      <c r="FF23" s="455"/>
      <c r="FG23" s="455"/>
      <c r="FH23" s="455"/>
      <c r="FI23" s="470"/>
      <c r="FJ23" s="222"/>
      <c r="FK23" s="367" t="s">
        <v>2295</v>
      </c>
      <c r="FL23" s="368"/>
      <c r="FM23" s="369"/>
      <c r="FN23" s="389"/>
      <c r="FO23" s="389"/>
      <c r="FP23" s="389"/>
      <c r="FQ23" s="389"/>
      <c r="FR23" s="163" t="s">
        <v>47</v>
      </c>
      <c r="FS23" s="151"/>
      <c r="FT23" s="367" t="s">
        <v>2295</v>
      </c>
      <c r="FU23" s="368"/>
      <c r="FV23" s="368"/>
      <c r="FW23" s="466"/>
      <c r="FX23" s="354"/>
      <c r="FY23" s="354"/>
      <c r="FZ23" s="354"/>
      <c r="GA23" s="163" t="s">
        <v>47</v>
      </c>
      <c r="GB23" s="151"/>
      <c r="GC23" s="367" t="s">
        <v>2295</v>
      </c>
      <c r="GD23" s="368"/>
      <c r="GE23" s="368"/>
      <c r="GF23" s="466"/>
      <c r="GG23" s="354"/>
      <c r="GH23" s="354"/>
      <c r="GI23" s="354"/>
      <c r="GJ23" s="146" t="s">
        <v>47</v>
      </c>
      <c r="GK23" s="4"/>
      <c r="GL23" s="149"/>
      <c r="GM23" s="197"/>
      <c r="GN23" s="8"/>
      <c r="GO23" s="8"/>
      <c r="GP23" s="8"/>
    </row>
    <row r="24" spans="1:198" ht="23" customHeight="1">
      <c r="A24" s="148"/>
      <c r="B24" s="469"/>
      <c r="C24" s="455"/>
      <c r="D24" s="455"/>
      <c r="E24" s="455"/>
      <c r="F24" s="455"/>
      <c r="G24" s="455"/>
      <c r="H24" s="455"/>
      <c r="I24" s="470"/>
      <c r="J24" s="154" t="s">
        <v>2293</v>
      </c>
      <c r="K24" s="367" t="s">
        <v>2294</v>
      </c>
      <c r="L24" s="368"/>
      <c r="M24" s="369"/>
      <c r="N24" s="384"/>
      <c r="O24" s="384"/>
      <c r="P24" s="384"/>
      <c r="Q24" s="384"/>
      <c r="R24" s="385"/>
      <c r="S24" s="3" t="s">
        <v>2293</v>
      </c>
      <c r="T24" s="367" t="s">
        <v>2294</v>
      </c>
      <c r="U24" s="368"/>
      <c r="V24" s="369"/>
      <c r="W24" s="392"/>
      <c r="X24" s="384"/>
      <c r="Y24" s="384"/>
      <c r="Z24" s="384"/>
      <c r="AA24" s="385"/>
      <c r="AB24" s="3" t="s">
        <v>2293</v>
      </c>
      <c r="AC24" s="367" t="s">
        <v>2294</v>
      </c>
      <c r="AD24" s="368"/>
      <c r="AE24" s="369"/>
      <c r="AF24" s="392"/>
      <c r="AG24" s="384"/>
      <c r="AH24" s="384"/>
      <c r="AI24" s="384"/>
      <c r="AJ24" s="468"/>
      <c r="AK24" s="4"/>
      <c r="AL24" s="149"/>
      <c r="AM24" s="197"/>
      <c r="AN24" s="8"/>
      <c r="AO24" s="8"/>
      <c r="AP24" s="8"/>
      <c r="AS24" s="191"/>
      <c r="AT24" s="190" t="str">
        <f>IF(OR(AND(N24="",COUNTA(N25)=1),
AND(W24="",COUNTA(W25)=1),
AND(AF24="",COUNTA(AF25)=1)),"未入力です。",
IF(OR(AND(J$10="",COUNTA(N24)=1),AND(S$10="",COUNTA(W24)=1),
AND(AB$10="",COUNTA(AF24)=1)),"棟番号を入力してください。",""))</f>
        <v/>
      </c>
      <c r="AU24" s="190"/>
      <c r="AV24" s="190"/>
      <c r="AW24" s="190"/>
      <c r="AX24" s="190"/>
      <c r="AY24" s="190"/>
      <c r="BA24" s="148"/>
      <c r="BB24" s="469"/>
      <c r="BC24" s="455"/>
      <c r="BD24" s="455"/>
      <c r="BE24" s="455"/>
      <c r="BF24" s="455"/>
      <c r="BG24" s="455"/>
      <c r="BH24" s="455"/>
      <c r="BI24" s="470"/>
      <c r="BJ24" s="154" t="s">
        <v>2293</v>
      </c>
      <c r="BK24" s="367" t="s">
        <v>2294</v>
      </c>
      <c r="BL24" s="368"/>
      <c r="BM24" s="369"/>
      <c r="BN24" s="384"/>
      <c r="BO24" s="384"/>
      <c r="BP24" s="384"/>
      <c r="BQ24" s="384"/>
      <c r="BR24" s="385"/>
      <c r="BS24" s="3" t="s">
        <v>2293</v>
      </c>
      <c r="BT24" s="367" t="s">
        <v>2294</v>
      </c>
      <c r="BU24" s="368"/>
      <c r="BV24" s="369"/>
      <c r="BW24" s="392"/>
      <c r="BX24" s="384"/>
      <c r="BY24" s="384"/>
      <c r="BZ24" s="384"/>
      <c r="CA24" s="385"/>
      <c r="CB24" s="3" t="s">
        <v>2293</v>
      </c>
      <c r="CC24" s="367" t="s">
        <v>2294</v>
      </c>
      <c r="CD24" s="368"/>
      <c r="CE24" s="369"/>
      <c r="CF24" s="392"/>
      <c r="CG24" s="384"/>
      <c r="CH24" s="384"/>
      <c r="CI24" s="384"/>
      <c r="CJ24" s="468"/>
      <c r="CK24" s="4"/>
      <c r="CL24" s="149"/>
      <c r="CM24" s="197"/>
      <c r="CN24" s="8"/>
      <c r="CO24" s="8"/>
      <c r="CP24" s="8"/>
      <c r="CS24" s="191"/>
      <c r="CT24" s="190" t="str">
        <f>IF(OR(AND(BN24="",COUNTA(BN25)=1),
AND(BW24="",COUNTA(BW25)=1),
AND(CF24="",COUNTA(CF25)=1)),"未入力です。",
IF(OR(AND(BJ$10="",COUNTA(BN24)=1),AND(BS$10="",COUNTA(BW24)=1),
AND(CB$10="",COUNTA(CF24)=1)),"棟番号を入力してください。",""))</f>
        <v/>
      </c>
      <c r="CU24" s="190"/>
      <c r="CV24" s="190"/>
      <c r="CW24" s="190"/>
      <c r="CX24" s="190"/>
      <c r="CY24" s="190"/>
      <c r="DA24" s="148"/>
      <c r="DB24" s="469"/>
      <c r="DC24" s="455"/>
      <c r="DD24" s="455"/>
      <c r="DE24" s="455"/>
      <c r="DF24" s="455"/>
      <c r="DG24" s="455"/>
      <c r="DH24" s="455"/>
      <c r="DI24" s="470"/>
      <c r="DJ24" s="154" t="s">
        <v>2293</v>
      </c>
      <c r="DK24" s="367" t="s">
        <v>2294</v>
      </c>
      <c r="DL24" s="368"/>
      <c r="DM24" s="369"/>
      <c r="DN24" s="384"/>
      <c r="DO24" s="384"/>
      <c r="DP24" s="384"/>
      <c r="DQ24" s="384"/>
      <c r="DR24" s="385"/>
      <c r="DS24" s="3" t="s">
        <v>2293</v>
      </c>
      <c r="DT24" s="367" t="s">
        <v>2294</v>
      </c>
      <c r="DU24" s="368"/>
      <c r="DV24" s="369"/>
      <c r="DW24" s="392"/>
      <c r="DX24" s="384"/>
      <c r="DY24" s="384"/>
      <c r="DZ24" s="384"/>
      <c r="EA24" s="385"/>
      <c r="EB24" s="3" t="s">
        <v>2293</v>
      </c>
      <c r="EC24" s="367" t="s">
        <v>2294</v>
      </c>
      <c r="ED24" s="368"/>
      <c r="EE24" s="369"/>
      <c r="EF24" s="392"/>
      <c r="EG24" s="384"/>
      <c r="EH24" s="384"/>
      <c r="EI24" s="384"/>
      <c r="EJ24" s="468"/>
      <c r="EK24" s="4"/>
      <c r="EL24" s="149"/>
      <c r="EM24" s="197"/>
      <c r="EN24" s="8"/>
      <c r="EO24" s="8"/>
      <c r="EP24" s="8"/>
      <c r="ES24" s="191"/>
      <c r="ET24" s="190" t="str">
        <f>IF(OR(AND(DN24="",COUNTA(DN25)=1),
AND(DW24="",COUNTA(DW25)=1),
AND(EF24="",COUNTA(EF25)=1)),"未入力です。",
IF(OR(AND(DJ$10="",COUNTA(DN24)=1),AND(DS$10="",COUNTA(DW24)=1),
AND(EB$10="",COUNTA(EF24)=1)),"棟番号を入力してください。",""))</f>
        <v/>
      </c>
      <c r="FA24" s="148"/>
      <c r="FB24" s="469"/>
      <c r="FC24" s="455"/>
      <c r="FD24" s="455"/>
      <c r="FE24" s="455"/>
      <c r="FF24" s="455"/>
      <c r="FG24" s="455"/>
      <c r="FH24" s="455"/>
      <c r="FI24" s="470"/>
      <c r="FJ24" s="154" t="s">
        <v>2293</v>
      </c>
      <c r="FK24" s="367" t="s">
        <v>2294</v>
      </c>
      <c r="FL24" s="368"/>
      <c r="FM24" s="369"/>
      <c r="FN24" s="384"/>
      <c r="FO24" s="384"/>
      <c r="FP24" s="384"/>
      <c r="FQ24" s="384"/>
      <c r="FR24" s="385"/>
      <c r="FS24" s="3" t="s">
        <v>2293</v>
      </c>
      <c r="FT24" s="367" t="s">
        <v>2294</v>
      </c>
      <c r="FU24" s="368"/>
      <c r="FV24" s="369"/>
      <c r="FW24" s="392"/>
      <c r="FX24" s="384"/>
      <c r="FY24" s="384"/>
      <c r="FZ24" s="384"/>
      <c r="GA24" s="385"/>
      <c r="GB24" s="3" t="s">
        <v>2293</v>
      </c>
      <c r="GC24" s="367" t="s">
        <v>2294</v>
      </c>
      <c r="GD24" s="368"/>
      <c r="GE24" s="369"/>
      <c r="GF24" s="392"/>
      <c r="GG24" s="384"/>
      <c r="GH24" s="384"/>
      <c r="GI24" s="384"/>
      <c r="GJ24" s="468"/>
      <c r="GK24" s="4"/>
      <c r="GL24" s="149"/>
      <c r="GM24" s="197"/>
      <c r="GN24" s="8"/>
      <c r="GO24" s="8"/>
      <c r="GP24" s="8"/>
    </row>
    <row r="25" spans="1:198" ht="23" customHeight="1">
      <c r="A25" s="148"/>
      <c r="B25" s="396"/>
      <c r="C25" s="397"/>
      <c r="D25" s="397"/>
      <c r="E25" s="397"/>
      <c r="F25" s="397"/>
      <c r="G25" s="397"/>
      <c r="H25" s="397"/>
      <c r="I25" s="404"/>
      <c r="J25" s="150"/>
      <c r="K25" s="367" t="s">
        <v>2295</v>
      </c>
      <c r="L25" s="368"/>
      <c r="M25" s="369"/>
      <c r="N25" s="354"/>
      <c r="O25" s="354"/>
      <c r="P25" s="354"/>
      <c r="Q25" s="354"/>
      <c r="R25" s="163" t="s">
        <v>47</v>
      </c>
      <c r="S25" s="7"/>
      <c r="T25" s="367" t="s">
        <v>2295</v>
      </c>
      <c r="U25" s="368"/>
      <c r="V25" s="368"/>
      <c r="W25" s="466"/>
      <c r="X25" s="354"/>
      <c r="Y25" s="354"/>
      <c r="Z25" s="354"/>
      <c r="AA25" s="163" t="s">
        <v>47</v>
      </c>
      <c r="AB25" s="7"/>
      <c r="AC25" s="367" t="s">
        <v>2295</v>
      </c>
      <c r="AD25" s="368"/>
      <c r="AE25" s="368"/>
      <c r="AF25" s="466"/>
      <c r="AG25" s="354"/>
      <c r="AH25" s="354"/>
      <c r="AI25" s="354"/>
      <c r="AJ25" s="146" t="s">
        <v>47</v>
      </c>
      <c r="AK25" s="4"/>
      <c r="AL25" s="149"/>
      <c r="AM25" s="4"/>
      <c r="AN25" s="8"/>
      <c r="AO25" s="8"/>
      <c r="AP25" s="8"/>
      <c r="AS25" s="191"/>
      <c r="AT25" s="190"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190"/>
      <c r="AV25" s="190"/>
      <c r="AW25" s="190"/>
      <c r="AX25" s="190"/>
      <c r="AY25" s="190"/>
      <c r="BA25" s="148"/>
      <c r="BB25" s="396"/>
      <c r="BC25" s="397"/>
      <c r="BD25" s="397"/>
      <c r="BE25" s="397"/>
      <c r="BF25" s="397"/>
      <c r="BG25" s="397"/>
      <c r="BH25" s="397"/>
      <c r="BI25" s="404"/>
      <c r="BJ25" s="150"/>
      <c r="BK25" s="367" t="s">
        <v>2295</v>
      </c>
      <c r="BL25" s="368"/>
      <c r="BM25" s="369"/>
      <c r="BN25" s="354"/>
      <c r="BO25" s="354"/>
      <c r="BP25" s="354"/>
      <c r="BQ25" s="354"/>
      <c r="BR25" s="163" t="s">
        <v>47</v>
      </c>
      <c r="BS25" s="7"/>
      <c r="BT25" s="367" t="s">
        <v>2295</v>
      </c>
      <c r="BU25" s="368"/>
      <c r="BV25" s="368"/>
      <c r="BW25" s="466"/>
      <c r="BX25" s="354"/>
      <c r="BY25" s="354"/>
      <c r="BZ25" s="354"/>
      <c r="CA25" s="163" t="s">
        <v>47</v>
      </c>
      <c r="CB25" s="7"/>
      <c r="CC25" s="367" t="s">
        <v>2295</v>
      </c>
      <c r="CD25" s="368"/>
      <c r="CE25" s="368"/>
      <c r="CF25" s="466"/>
      <c r="CG25" s="354"/>
      <c r="CH25" s="354"/>
      <c r="CI25" s="354"/>
      <c r="CJ25" s="146" t="s">
        <v>47</v>
      </c>
      <c r="CK25" s="4"/>
      <c r="CL25" s="149"/>
      <c r="CM25" s="4"/>
      <c r="CN25" s="8"/>
      <c r="CO25" s="8"/>
      <c r="CP25" s="8"/>
      <c r="CS25" s="191"/>
      <c r="CT25" s="190"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190"/>
      <c r="CV25" s="190"/>
      <c r="CW25" s="190"/>
      <c r="CX25" s="190"/>
      <c r="CY25" s="190"/>
      <c r="DA25" s="148"/>
      <c r="DB25" s="396"/>
      <c r="DC25" s="397"/>
      <c r="DD25" s="397"/>
      <c r="DE25" s="397"/>
      <c r="DF25" s="397"/>
      <c r="DG25" s="397"/>
      <c r="DH25" s="397"/>
      <c r="DI25" s="404"/>
      <c r="DJ25" s="150"/>
      <c r="DK25" s="367" t="s">
        <v>2295</v>
      </c>
      <c r="DL25" s="368"/>
      <c r="DM25" s="369"/>
      <c r="DN25" s="354"/>
      <c r="DO25" s="354"/>
      <c r="DP25" s="354"/>
      <c r="DQ25" s="354"/>
      <c r="DR25" s="163" t="s">
        <v>47</v>
      </c>
      <c r="DS25" s="7"/>
      <c r="DT25" s="367" t="s">
        <v>2295</v>
      </c>
      <c r="DU25" s="368"/>
      <c r="DV25" s="368"/>
      <c r="DW25" s="466"/>
      <c r="DX25" s="354"/>
      <c r="DY25" s="354"/>
      <c r="DZ25" s="354"/>
      <c r="EA25" s="163" t="s">
        <v>47</v>
      </c>
      <c r="EB25" s="7"/>
      <c r="EC25" s="367" t="s">
        <v>2295</v>
      </c>
      <c r="ED25" s="368"/>
      <c r="EE25" s="368"/>
      <c r="EF25" s="466"/>
      <c r="EG25" s="354"/>
      <c r="EH25" s="354"/>
      <c r="EI25" s="354"/>
      <c r="EJ25" s="146" t="s">
        <v>47</v>
      </c>
      <c r="EK25" s="4"/>
      <c r="EL25" s="149"/>
      <c r="EM25" s="4"/>
      <c r="EN25" s="8"/>
      <c r="EO25" s="8"/>
      <c r="EP25" s="8"/>
      <c r="ES25" s="191"/>
      <c r="ET25" s="190"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48"/>
      <c r="FB25" s="396"/>
      <c r="FC25" s="397"/>
      <c r="FD25" s="397"/>
      <c r="FE25" s="397"/>
      <c r="FF25" s="397"/>
      <c r="FG25" s="397"/>
      <c r="FH25" s="397"/>
      <c r="FI25" s="404"/>
      <c r="FJ25" s="150"/>
      <c r="FK25" s="367" t="s">
        <v>2295</v>
      </c>
      <c r="FL25" s="368"/>
      <c r="FM25" s="369"/>
      <c r="FN25" s="354"/>
      <c r="FO25" s="354"/>
      <c r="FP25" s="354"/>
      <c r="FQ25" s="354"/>
      <c r="FR25" s="163" t="s">
        <v>47</v>
      </c>
      <c r="FS25" s="7"/>
      <c r="FT25" s="367" t="s">
        <v>2295</v>
      </c>
      <c r="FU25" s="368"/>
      <c r="FV25" s="368"/>
      <c r="FW25" s="466"/>
      <c r="FX25" s="354"/>
      <c r="FY25" s="354"/>
      <c r="FZ25" s="354"/>
      <c r="GA25" s="163" t="s">
        <v>47</v>
      </c>
      <c r="GB25" s="7"/>
      <c r="GC25" s="367" t="s">
        <v>2295</v>
      </c>
      <c r="GD25" s="368"/>
      <c r="GE25" s="368"/>
      <c r="GF25" s="466"/>
      <c r="GG25" s="354"/>
      <c r="GH25" s="354"/>
      <c r="GI25" s="354"/>
      <c r="GJ25" s="146" t="s">
        <v>47</v>
      </c>
      <c r="GK25" s="4"/>
      <c r="GL25" s="149"/>
      <c r="GM25" s="4"/>
      <c r="GN25" s="8"/>
      <c r="GO25" s="8"/>
      <c r="GP25" s="8"/>
    </row>
    <row r="26" spans="1:198" ht="23" customHeight="1">
      <c r="A26" s="148"/>
      <c r="B26" s="398" t="s">
        <v>2422</v>
      </c>
      <c r="C26" s="399"/>
      <c r="D26" s="399"/>
      <c r="E26" s="399"/>
      <c r="F26" s="399"/>
      <c r="G26" s="399"/>
      <c r="H26" s="399"/>
      <c r="I26" s="399"/>
      <c r="J26" s="152"/>
      <c r="K26" s="363"/>
      <c r="L26" s="363"/>
      <c r="M26" s="363"/>
      <c r="N26" s="363"/>
      <c r="O26" s="363"/>
      <c r="P26" s="354" t="s">
        <v>48</v>
      </c>
      <c r="Q26" s="354"/>
      <c r="R26" s="163"/>
      <c r="S26" s="162"/>
      <c r="T26" s="363"/>
      <c r="U26" s="363"/>
      <c r="V26" s="363"/>
      <c r="W26" s="363"/>
      <c r="X26" s="363"/>
      <c r="Y26" s="354" t="s">
        <v>48</v>
      </c>
      <c r="Z26" s="354"/>
      <c r="AA26" s="163"/>
      <c r="AB26" s="162"/>
      <c r="AC26" s="363"/>
      <c r="AD26" s="363"/>
      <c r="AE26" s="363"/>
      <c r="AF26" s="363"/>
      <c r="AG26" s="363"/>
      <c r="AH26" s="354" t="s">
        <v>48</v>
      </c>
      <c r="AI26" s="354"/>
      <c r="AJ26" s="146"/>
      <c r="AK26" s="4"/>
      <c r="AL26" s="149"/>
      <c r="AM26" s="197"/>
      <c r="AN26" s="8"/>
      <c r="AO26" s="8"/>
      <c r="AP26" s="8"/>
      <c r="AS26" s="191">
        <f>COUNTIF(AN25:AN30, TRUE)</f>
        <v>0</v>
      </c>
      <c r="AT26" s="190" t="str">
        <f>IF(OR(AND(J$10&lt;&gt;"",COUNTA(K26)=0),
AND(S$10&lt;&gt;"",COUNTA(T26)=0),
AND(AB$10&lt;&gt;"",COUNTA(AC26)=0)),"未入力があります。",
IF(OR(AND(J$10="",COUNTA(K26)=1),AND(S$10="",COUNTA(T26)=1),
AND(AB$10="",COUNTA(AC26)=1)),"棟番号を入力してください。","")
)</f>
        <v/>
      </c>
      <c r="AU26" s="190"/>
      <c r="AV26" s="190"/>
      <c r="AW26" s="190"/>
      <c r="AX26" s="190"/>
      <c r="AY26" s="190"/>
      <c r="BA26" s="148"/>
      <c r="BB26" s="398" t="s">
        <v>2422</v>
      </c>
      <c r="BC26" s="399"/>
      <c r="BD26" s="399"/>
      <c r="BE26" s="399"/>
      <c r="BF26" s="399"/>
      <c r="BG26" s="399"/>
      <c r="BH26" s="399"/>
      <c r="BI26" s="399"/>
      <c r="BJ26" s="152"/>
      <c r="BK26" s="363"/>
      <c r="BL26" s="363"/>
      <c r="BM26" s="363"/>
      <c r="BN26" s="363"/>
      <c r="BO26" s="363"/>
      <c r="BP26" s="354" t="s">
        <v>48</v>
      </c>
      <c r="BQ26" s="354"/>
      <c r="BR26" s="163"/>
      <c r="BS26" s="162"/>
      <c r="BT26" s="363"/>
      <c r="BU26" s="363"/>
      <c r="BV26" s="363"/>
      <c r="BW26" s="363"/>
      <c r="BX26" s="363"/>
      <c r="BY26" s="354" t="s">
        <v>48</v>
      </c>
      <c r="BZ26" s="354"/>
      <c r="CA26" s="163"/>
      <c r="CB26" s="162"/>
      <c r="CC26" s="363"/>
      <c r="CD26" s="363"/>
      <c r="CE26" s="363"/>
      <c r="CF26" s="363"/>
      <c r="CG26" s="363"/>
      <c r="CH26" s="354" t="s">
        <v>48</v>
      </c>
      <c r="CI26" s="354"/>
      <c r="CJ26" s="146"/>
      <c r="CK26" s="4"/>
      <c r="CL26" s="149"/>
      <c r="CM26" s="197"/>
      <c r="CN26" s="8"/>
      <c r="CO26" s="8"/>
      <c r="CP26" s="8"/>
      <c r="CS26" s="191">
        <f>COUNTIF(CN25:CN30, TRUE)</f>
        <v>0</v>
      </c>
      <c r="CT26" s="190" t="str">
        <f>IF(OR(AND(BJ$10&lt;&gt;"",COUNTA(BK26)=0),
AND(BS$10&lt;&gt;"",COUNTA(BT26)=0),
AND(CB$10&lt;&gt;"",COUNTA(CC26)=0)),"未入力があります。",
IF(OR(AND(BJ$10="",COUNTA(BK26)=1),AND(BS$10="",COUNTA(BT26)=1),
AND(CB$10="",COUNTA(CC26)=1)),"棟番号を入力してください。","")
)</f>
        <v/>
      </c>
      <c r="CU26" s="190"/>
      <c r="CV26" s="190"/>
      <c r="CW26" s="190"/>
      <c r="CX26" s="190"/>
      <c r="CY26" s="190"/>
      <c r="DA26" s="148"/>
      <c r="DB26" s="398" t="s">
        <v>2422</v>
      </c>
      <c r="DC26" s="399"/>
      <c r="DD26" s="399"/>
      <c r="DE26" s="399"/>
      <c r="DF26" s="399"/>
      <c r="DG26" s="399"/>
      <c r="DH26" s="399"/>
      <c r="DI26" s="399"/>
      <c r="DJ26" s="152"/>
      <c r="DK26" s="363"/>
      <c r="DL26" s="363"/>
      <c r="DM26" s="363"/>
      <c r="DN26" s="363"/>
      <c r="DO26" s="363"/>
      <c r="DP26" s="354" t="s">
        <v>48</v>
      </c>
      <c r="DQ26" s="354"/>
      <c r="DR26" s="163"/>
      <c r="DS26" s="162"/>
      <c r="DT26" s="363"/>
      <c r="DU26" s="363"/>
      <c r="DV26" s="363"/>
      <c r="DW26" s="363"/>
      <c r="DX26" s="363"/>
      <c r="DY26" s="354" t="s">
        <v>48</v>
      </c>
      <c r="DZ26" s="354"/>
      <c r="EA26" s="163"/>
      <c r="EB26" s="162"/>
      <c r="EC26" s="363"/>
      <c r="ED26" s="363"/>
      <c r="EE26" s="363"/>
      <c r="EF26" s="363"/>
      <c r="EG26" s="363"/>
      <c r="EH26" s="354" t="s">
        <v>48</v>
      </c>
      <c r="EI26" s="354"/>
      <c r="EJ26" s="146"/>
      <c r="EK26" s="4"/>
      <c r="EL26" s="149"/>
      <c r="EM26" s="197"/>
      <c r="EN26" s="8"/>
      <c r="EO26" s="8"/>
      <c r="EP26" s="8"/>
      <c r="ES26" s="191">
        <f>COUNTIF(EN25:EN30, TRUE)</f>
        <v>0</v>
      </c>
      <c r="ET26" s="190" t="str">
        <f>IF(OR(AND(DJ$10&lt;&gt;"",COUNTA(DK26)=0),
AND(DS$10&lt;&gt;"",COUNTA(DT26)=0),
AND(EB$10&lt;&gt;"",COUNTA(EC26)=0)),"未入力があります。",
IF(OR(AND(DJ$10="",COUNTA(DK26)=1),AND(DS$10="",COUNTA(DT26)=1),
AND(EB$10="",COUNTA(EC26)=1)),"棟番号を入力してください。","")
)</f>
        <v/>
      </c>
      <c r="FA26" s="148"/>
      <c r="FB26" s="398" t="s">
        <v>2422</v>
      </c>
      <c r="FC26" s="399"/>
      <c r="FD26" s="399"/>
      <c r="FE26" s="399"/>
      <c r="FF26" s="399"/>
      <c r="FG26" s="399"/>
      <c r="FH26" s="399"/>
      <c r="FI26" s="399"/>
      <c r="FJ26" s="152"/>
      <c r="FK26" s="363"/>
      <c r="FL26" s="363"/>
      <c r="FM26" s="363"/>
      <c r="FN26" s="363"/>
      <c r="FO26" s="363"/>
      <c r="FP26" s="354" t="s">
        <v>48</v>
      </c>
      <c r="FQ26" s="354"/>
      <c r="FR26" s="163"/>
      <c r="FS26" s="162"/>
      <c r="FT26" s="363"/>
      <c r="FU26" s="363"/>
      <c r="FV26" s="363"/>
      <c r="FW26" s="363"/>
      <c r="FX26" s="363"/>
      <c r="FY26" s="354" t="s">
        <v>48</v>
      </c>
      <c r="FZ26" s="354"/>
      <c r="GA26" s="163"/>
      <c r="GB26" s="162"/>
      <c r="GC26" s="363"/>
      <c r="GD26" s="363"/>
      <c r="GE26" s="363"/>
      <c r="GF26" s="363"/>
      <c r="GG26" s="363"/>
      <c r="GH26" s="354" t="s">
        <v>48</v>
      </c>
      <c r="GI26" s="354"/>
      <c r="GJ26" s="146"/>
      <c r="GK26" s="4"/>
      <c r="GL26" s="149"/>
      <c r="GM26" s="197"/>
      <c r="GN26" s="8"/>
      <c r="GO26" s="8"/>
      <c r="GP26" s="8"/>
    </row>
    <row r="27" spans="1:198" ht="8.5" hidden="1" customHeight="1">
      <c r="A27" s="148"/>
      <c r="B27" s="419"/>
      <c r="C27" s="420"/>
      <c r="D27" s="420"/>
      <c r="E27" s="420"/>
      <c r="F27" s="420"/>
      <c r="G27" s="420"/>
      <c r="H27" s="420"/>
      <c r="I27" s="420"/>
      <c r="J27" s="148"/>
      <c r="K27" s="212"/>
      <c r="L27" s="212"/>
      <c r="M27" s="212"/>
      <c r="N27" s="212"/>
      <c r="O27" s="198"/>
      <c r="P27" s="198"/>
      <c r="Q27" s="4"/>
      <c r="R27" s="169"/>
      <c r="S27" s="168"/>
      <c r="T27" s="212"/>
      <c r="U27" s="212"/>
      <c r="V27" s="212"/>
      <c r="W27" s="212"/>
      <c r="X27" s="198"/>
      <c r="Y27" s="198"/>
      <c r="Z27" s="4"/>
      <c r="AA27" s="169"/>
      <c r="AB27" s="168"/>
      <c r="AC27" s="212"/>
      <c r="AD27" s="212"/>
      <c r="AE27" s="212"/>
      <c r="AF27" s="212"/>
      <c r="AG27" s="198"/>
      <c r="AH27" s="198"/>
      <c r="AI27" s="4"/>
      <c r="AJ27" s="149"/>
      <c r="AK27" s="4"/>
      <c r="AL27" s="149"/>
      <c r="AM27" s="197"/>
      <c r="AN27" s="8"/>
      <c r="AO27" s="8"/>
      <c r="AP27" s="8"/>
      <c r="AS27" s="191">
        <f>COUNTIF(AO25:AO30, TRUE)</f>
        <v>0</v>
      </c>
      <c r="AT27" s="190" t="str">
        <f>IFERROR(IF(AND($T$22&lt;&gt;"",AS27&gt;=2),"選択は1つまでです（2列目）。",IF(AND($T$22&lt;&gt;"",AS27=0),"未入力があります（2列目）。",IF(AND($T$22="",AS27&gt;0),"棟番号を入力してください（2列目）。",""))),"")</f>
        <v>未入力があります（2列目）。</v>
      </c>
      <c r="AU27" s="190"/>
      <c r="AV27" s="190"/>
      <c r="AW27" s="190"/>
      <c r="AX27" s="190"/>
      <c r="AY27" s="190"/>
      <c r="BA27" s="148"/>
      <c r="BB27" s="419"/>
      <c r="BC27" s="420"/>
      <c r="BD27" s="420"/>
      <c r="BE27" s="420"/>
      <c r="BF27" s="420"/>
      <c r="BG27" s="420"/>
      <c r="BH27" s="420"/>
      <c r="BI27" s="420"/>
      <c r="BJ27" s="148"/>
      <c r="BK27" s="212"/>
      <c r="BL27" s="212"/>
      <c r="BM27" s="212"/>
      <c r="BN27" s="212"/>
      <c r="BO27" s="198"/>
      <c r="BP27" s="198"/>
      <c r="BQ27" s="4"/>
      <c r="BR27" s="169"/>
      <c r="BS27" s="168"/>
      <c r="BT27" s="212"/>
      <c r="BU27" s="212"/>
      <c r="BV27" s="212"/>
      <c r="BW27" s="212"/>
      <c r="BX27" s="198"/>
      <c r="BY27" s="198"/>
      <c r="BZ27" s="4"/>
      <c r="CA27" s="169"/>
      <c r="CB27" s="168"/>
      <c r="CC27" s="212"/>
      <c r="CD27" s="212"/>
      <c r="CE27" s="212"/>
      <c r="CF27" s="212"/>
      <c r="CG27" s="198"/>
      <c r="CH27" s="198"/>
      <c r="CI27" s="4"/>
      <c r="CJ27" s="149"/>
      <c r="CK27" s="4"/>
      <c r="CL27" s="149"/>
      <c r="CM27" s="197"/>
      <c r="CN27" s="8"/>
      <c r="CO27" s="8"/>
      <c r="CP27" s="8"/>
      <c r="CS27" s="191">
        <f>COUNTIF(CO25:CO30, TRUE)</f>
        <v>0</v>
      </c>
      <c r="CT27" s="190" t="str">
        <f>IFERROR(IF(AND($T$22&lt;&gt;"",CS27&gt;=2),"選択は1つまでです（2列目）。",IF(AND($T$22&lt;&gt;"",CS27=0),"未入力があります（2列目）。",IF(AND($T$22="",CS27&gt;0),"棟番号を入力してください（2列目）。",""))),"")</f>
        <v>未入力があります（2列目）。</v>
      </c>
      <c r="CU27" s="190"/>
      <c r="CV27" s="190"/>
      <c r="CW27" s="190"/>
      <c r="CX27" s="190"/>
      <c r="CY27" s="190"/>
      <c r="DA27" s="148"/>
      <c r="DB27" s="419"/>
      <c r="DC27" s="420"/>
      <c r="DD27" s="420"/>
      <c r="DE27" s="420"/>
      <c r="DF27" s="420"/>
      <c r="DG27" s="420"/>
      <c r="DH27" s="420"/>
      <c r="DI27" s="420"/>
      <c r="DJ27" s="148"/>
      <c r="DK27" s="212"/>
      <c r="DL27" s="212"/>
      <c r="DM27" s="212"/>
      <c r="DN27" s="212"/>
      <c r="DO27" s="198"/>
      <c r="DP27" s="198"/>
      <c r="DQ27" s="4"/>
      <c r="DR27" s="169"/>
      <c r="DS27" s="168"/>
      <c r="DT27" s="212"/>
      <c r="DU27" s="212"/>
      <c r="DV27" s="212"/>
      <c r="DW27" s="212"/>
      <c r="DX27" s="198"/>
      <c r="DY27" s="198"/>
      <c r="DZ27" s="4"/>
      <c r="EA27" s="169"/>
      <c r="EB27" s="168"/>
      <c r="EC27" s="212"/>
      <c r="ED27" s="212"/>
      <c r="EE27" s="212"/>
      <c r="EF27" s="212"/>
      <c r="EG27" s="198"/>
      <c r="EH27" s="198"/>
      <c r="EI27" s="4"/>
      <c r="EJ27" s="149"/>
      <c r="EK27" s="4"/>
      <c r="EL27" s="149"/>
      <c r="EM27" s="197"/>
      <c r="EN27" s="8"/>
      <c r="EO27" s="8"/>
      <c r="EP27" s="8"/>
      <c r="ES27" s="191">
        <f>COUNTIF(EO25:EO30, TRUE)</f>
        <v>0</v>
      </c>
      <c r="ET27" s="190" t="str">
        <f>IFERROR(IF(AND($T$22&lt;&gt;"",ES27&gt;=2),"選択は1つまでです（2列目）。",IF(AND($T$22&lt;&gt;"",ES27=0),"未入力があります（2列目）。",IF(AND($T$22="",ES27&gt;0),"棟番号を入力してください（2列目）。",""))),"")</f>
        <v>未入力があります（2列目）。</v>
      </c>
      <c r="FA27" s="148"/>
      <c r="FB27" s="419"/>
      <c r="FC27" s="420"/>
      <c r="FD27" s="420"/>
      <c r="FE27" s="420"/>
      <c r="FF27" s="420"/>
      <c r="FG27" s="420"/>
      <c r="FH27" s="420"/>
      <c r="FI27" s="420"/>
      <c r="FJ27" s="148"/>
      <c r="FK27" s="212"/>
      <c r="FL27" s="212"/>
      <c r="FM27" s="212"/>
      <c r="FN27" s="212"/>
      <c r="FO27" s="198"/>
      <c r="FP27" s="198"/>
      <c r="FQ27" s="4"/>
      <c r="FR27" s="169"/>
      <c r="FS27" s="168"/>
      <c r="FT27" s="212"/>
      <c r="FU27" s="212"/>
      <c r="FV27" s="212"/>
      <c r="FW27" s="212"/>
      <c r="FX27" s="198"/>
      <c r="FY27" s="198"/>
      <c r="FZ27" s="4"/>
      <c r="GA27" s="169"/>
      <c r="GB27" s="168"/>
      <c r="GC27" s="212"/>
      <c r="GD27" s="212"/>
      <c r="GE27" s="212"/>
      <c r="GF27" s="212"/>
      <c r="GG27" s="198"/>
      <c r="GH27" s="198"/>
      <c r="GI27" s="4"/>
      <c r="GJ27" s="149"/>
      <c r="GK27" s="4"/>
      <c r="GL27" s="149"/>
      <c r="GM27" s="197"/>
      <c r="GN27" s="8"/>
      <c r="GO27" s="8"/>
      <c r="GP27" s="8"/>
    </row>
    <row r="28" spans="1:198" ht="17.5" customHeight="1">
      <c r="A28" s="148"/>
      <c r="B28" s="401"/>
      <c r="C28" s="402"/>
      <c r="D28" s="402"/>
      <c r="E28" s="402"/>
      <c r="F28" s="402"/>
      <c r="G28" s="402"/>
      <c r="H28" s="402"/>
      <c r="I28" s="402"/>
      <c r="J28" s="150"/>
      <c r="K28" s="204"/>
      <c r="M28" s="204"/>
      <c r="N28" s="223" t="s">
        <v>2248</v>
      </c>
      <c r="O28" s="161"/>
      <c r="P28" s="161"/>
      <c r="Q28" s="7"/>
      <c r="R28" s="167"/>
      <c r="S28" s="166"/>
      <c r="T28" s="204"/>
      <c r="V28" s="204"/>
      <c r="W28" s="223" t="s">
        <v>2248</v>
      </c>
      <c r="X28" s="161"/>
      <c r="Y28" s="161"/>
      <c r="Z28" s="7"/>
      <c r="AA28" s="167"/>
      <c r="AB28" s="166"/>
      <c r="AC28" s="204"/>
      <c r="AE28" s="204"/>
      <c r="AF28" s="223" t="s">
        <v>2248</v>
      </c>
      <c r="AG28" s="161"/>
      <c r="AH28" s="161"/>
      <c r="AI28" s="7"/>
      <c r="AJ28" s="151"/>
      <c r="AK28" s="4"/>
      <c r="AL28" s="149"/>
      <c r="AM28" s="197"/>
      <c r="AN28" s="8" t="b">
        <v>0</v>
      </c>
      <c r="AO28" s="8" t="b">
        <v>0</v>
      </c>
      <c r="AP28" s="8" t="b">
        <v>0</v>
      </c>
      <c r="AS28" s="191"/>
      <c r="BA28" s="148"/>
      <c r="BB28" s="401"/>
      <c r="BC28" s="402"/>
      <c r="BD28" s="402"/>
      <c r="BE28" s="402"/>
      <c r="BF28" s="402"/>
      <c r="BG28" s="402"/>
      <c r="BH28" s="402"/>
      <c r="BI28" s="402"/>
      <c r="BJ28" s="150"/>
      <c r="BK28" s="204"/>
      <c r="BM28" s="204"/>
      <c r="BN28" s="223" t="s">
        <v>2248</v>
      </c>
      <c r="BO28" s="161"/>
      <c r="BP28" s="161"/>
      <c r="BQ28" s="7"/>
      <c r="BR28" s="167"/>
      <c r="BS28" s="166"/>
      <c r="BT28" s="204"/>
      <c r="BV28" s="204"/>
      <c r="BW28" s="223" t="s">
        <v>2248</v>
      </c>
      <c r="BX28" s="161"/>
      <c r="BY28" s="161"/>
      <c r="BZ28" s="7"/>
      <c r="CA28" s="167"/>
      <c r="CB28" s="166"/>
      <c r="CC28" s="204"/>
      <c r="CE28" s="204"/>
      <c r="CF28" s="223" t="s">
        <v>2248</v>
      </c>
      <c r="CG28" s="161"/>
      <c r="CH28" s="161"/>
      <c r="CI28" s="7"/>
      <c r="CJ28" s="151"/>
      <c r="CK28" s="4"/>
      <c r="CL28" s="149"/>
      <c r="CM28" s="197"/>
      <c r="CN28" s="8" t="b">
        <v>0</v>
      </c>
      <c r="CO28" s="8" t="b">
        <v>0</v>
      </c>
      <c r="CP28" s="8" t="b">
        <v>0</v>
      </c>
      <c r="CS28" s="191"/>
      <c r="DA28" s="148"/>
      <c r="DB28" s="401"/>
      <c r="DC28" s="402"/>
      <c r="DD28" s="402"/>
      <c r="DE28" s="402"/>
      <c r="DF28" s="402"/>
      <c r="DG28" s="402"/>
      <c r="DH28" s="402"/>
      <c r="DI28" s="402"/>
      <c r="DJ28" s="150"/>
      <c r="DK28" s="204"/>
      <c r="DM28" s="204"/>
      <c r="DN28" s="223" t="s">
        <v>2248</v>
      </c>
      <c r="DO28" s="161"/>
      <c r="DP28" s="161"/>
      <c r="DQ28" s="7"/>
      <c r="DR28" s="167"/>
      <c r="DS28" s="166"/>
      <c r="DT28" s="204"/>
      <c r="DV28" s="204"/>
      <c r="DW28" s="223" t="s">
        <v>2248</v>
      </c>
      <c r="DX28" s="161"/>
      <c r="DY28" s="161"/>
      <c r="DZ28" s="7"/>
      <c r="EA28" s="167"/>
      <c r="EB28" s="166"/>
      <c r="EC28" s="204"/>
      <c r="EE28" s="204"/>
      <c r="EF28" s="223" t="s">
        <v>2248</v>
      </c>
      <c r="EG28" s="161"/>
      <c r="EH28" s="161"/>
      <c r="EI28" s="7"/>
      <c r="EJ28" s="151"/>
      <c r="EK28" s="4"/>
      <c r="EL28" s="149"/>
      <c r="EM28" s="197"/>
      <c r="EN28" s="8" t="b">
        <v>0</v>
      </c>
      <c r="EO28" s="8" t="b">
        <v>0</v>
      </c>
      <c r="EP28" s="8" t="b">
        <v>0</v>
      </c>
      <c r="ES28" s="191"/>
      <c r="FA28" s="148"/>
      <c r="FB28" s="401"/>
      <c r="FC28" s="402"/>
      <c r="FD28" s="402"/>
      <c r="FE28" s="402"/>
      <c r="FF28" s="402"/>
      <c r="FG28" s="402"/>
      <c r="FH28" s="402"/>
      <c r="FI28" s="402"/>
      <c r="FJ28" s="150"/>
      <c r="FK28" s="204"/>
      <c r="FM28" s="204"/>
      <c r="FN28" s="223" t="s">
        <v>2248</v>
      </c>
      <c r="FO28" s="161"/>
      <c r="FP28" s="161"/>
      <c r="FQ28" s="7"/>
      <c r="FR28" s="167"/>
      <c r="FS28" s="166"/>
      <c r="FT28" s="204"/>
      <c r="FV28" s="204"/>
      <c r="FW28" s="223" t="s">
        <v>2248</v>
      </c>
      <c r="FX28" s="161"/>
      <c r="FY28" s="161"/>
      <c r="FZ28" s="7"/>
      <c r="GA28" s="167"/>
      <c r="GB28" s="166"/>
      <c r="GC28" s="204"/>
      <c r="GE28" s="204"/>
      <c r="GF28" s="223" t="s">
        <v>2248</v>
      </c>
      <c r="GG28" s="161"/>
      <c r="GH28" s="161"/>
      <c r="GI28" s="7"/>
      <c r="GJ28" s="151"/>
      <c r="GK28" s="4"/>
      <c r="GL28" s="149"/>
      <c r="GM28" s="197"/>
      <c r="GN28" s="8" t="b">
        <v>0</v>
      </c>
      <c r="GO28" s="8" t="b">
        <v>0</v>
      </c>
      <c r="GP28" s="8" t="b">
        <v>0</v>
      </c>
    </row>
    <row r="29" spans="1:198" ht="11.5" customHeight="1">
      <c r="A29" s="148"/>
      <c r="B29" s="394" t="s">
        <v>2423</v>
      </c>
      <c r="C29" s="395"/>
      <c r="D29" s="395"/>
      <c r="E29" s="395"/>
      <c r="F29" s="395"/>
      <c r="G29" s="395"/>
      <c r="H29" s="395"/>
      <c r="I29" s="395"/>
      <c r="J29" s="154"/>
      <c r="K29" s="156"/>
      <c r="L29" s="156"/>
      <c r="M29" s="156"/>
      <c r="N29" s="156"/>
      <c r="O29" s="156"/>
      <c r="P29" s="156"/>
      <c r="Q29" s="3"/>
      <c r="R29" s="165"/>
      <c r="S29" s="164"/>
      <c r="T29" s="156"/>
      <c r="U29" s="156"/>
      <c r="V29" s="156"/>
      <c r="W29" s="156"/>
      <c r="X29" s="156"/>
      <c r="Y29" s="156"/>
      <c r="Z29" s="3"/>
      <c r="AA29" s="165"/>
      <c r="AB29" s="164"/>
      <c r="AC29" s="156"/>
      <c r="AD29" s="156"/>
      <c r="AE29" s="156"/>
      <c r="AF29" s="156"/>
      <c r="AG29" s="156"/>
      <c r="AH29" s="156"/>
      <c r="AI29" s="3"/>
      <c r="AJ29" s="147"/>
      <c r="AK29" s="4"/>
      <c r="AL29" s="149"/>
      <c r="AM29" s="197"/>
      <c r="AN29" s="8"/>
      <c r="AO29" s="8"/>
      <c r="AP29" s="8"/>
      <c r="AS29" s="191"/>
      <c r="BA29" s="148"/>
      <c r="BB29" s="394" t="s">
        <v>2423</v>
      </c>
      <c r="BC29" s="395"/>
      <c r="BD29" s="395"/>
      <c r="BE29" s="395"/>
      <c r="BF29" s="395"/>
      <c r="BG29" s="395"/>
      <c r="BH29" s="395"/>
      <c r="BI29" s="395"/>
      <c r="BJ29" s="154"/>
      <c r="BK29" s="156"/>
      <c r="BL29" s="156"/>
      <c r="BM29" s="156"/>
      <c r="BN29" s="156"/>
      <c r="BO29" s="156"/>
      <c r="BP29" s="156"/>
      <c r="BQ29" s="3"/>
      <c r="BR29" s="165"/>
      <c r="BS29" s="164"/>
      <c r="BT29" s="156"/>
      <c r="BU29" s="156"/>
      <c r="BV29" s="156"/>
      <c r="BW29" s="156"/>
      <c r="BX29" s="156"/>
      <c r="BY29" s="156"/>
      <c r="BZ29" s="3"/>
      <c r="CA29" s="165"/>
      <c r="CB29" s="164"/>
      <c r="CC29" s="156"/>
      <c r="CD29" s="156"/>
      <c r="CE29" s="156"/>
      <c r="CF29" s="156"/>
      <c r="CG29" s="156"/>
      <c r="CH29" s="156"/>
      <c r="CI29" s="3"/>
      <c r="CJ29" s="147"/>
      <c r="CK29" s="4"/>
      <c r="CL29" s="149"/>
      <c r="CM29" s="197"/>
      <c r="CN29" s="8"/>
      <c r="CO29" s="8"/>
      <c r="CP29" s="8"/>
      <c r="CS29" s="191"/>
      <c r="DA29" s="148"/>
      <c r="DB29" s="394" t="s">
        <v>2423</v>
      </c>
      <c r="DC29" s="395"/>
      <c r="DD29" s="395"/>
      <c r="DE29" s="395"/>
      <c r="DF29" s="395"/>
      <c r="DG29" s="395"/>
      <c r="DH29" s="395"/>
      <c r="DI29" s="395"/>
      <c r="DJ29" s="154"/>
      <c r="DK29" s="156"/>
      <c r="DL29" s="156"/>
      <c r="DM29" s="156"/>
      <c r="DN29" s="156"/>
      <c r="DO29" s="156"/>
      <c r="DP29" s="156"/>
      <c r="DQ29" s="3"/>
      <c r="DR29" s="165"/>
      <c r="DS29" s="164"/>
      <c r="DT29" s="156"/>
      <c r="DU29" s="156"/>
      <c r="DV29" s="156"/>
      <c r="DW29" s="156"/>
      <c r="DX29" s="156"/>
      <c r="DY29" s="156"/>
      <c r="DZ29" s="3"/>
      <c r="EA29" s="165"/>
      <c r="EB29" s="164"/>
      <c r="EC29" s="156"/>
      <c r="ED29" s="156"/>
      <c r="EE29" s="156"/>
      <c r="EF29" s="156"/>
      <c r="EG29" s="156"/>
      <c r="EH29" s="156"/>
      <c r="EI29" s="3"/>
      <c r="EJ29" s="147"/>
      <c r="EK29" s="4"/>
      <c r="EL29" s="149"/>
      <c r="EM29" s="197"/>
      <c r="EN29" s="8"/>
      <c r="EO29" s="8"/>
      <c r="EP29" s="8"/>
      <c r="ES29" s="191"/>
      <c r="FA29" s="148"/>
      <c r="FB29" s="394" t="s">
        <v>2423</v>
      </c>
      <c r="FC29" s="395"/>
      <c r="FD29" s="395"/>
      <c r="FE29" s="395"/>
      <c r="FF29" s="395"/>
      <c r="FG29" s="395"/>
      <c r="FH29" s="395"/>
      <c r="FI29" s="395"/>
      <c r="FJ29" s="154"/>
      <c r="FK29" s="156"/>
      <c r="FL29" s="156"/>
      <c r="FM29" s="156"/>
      <c r="FN29" s="156"/>
      <c r="FO29" s="156"/>
      <c r="FP29" s="156"/>
      <c r="FQ29" s="3"/>
      <c r="FR29" s="165"/>
      <c r="FS29" s="164"/>
      <c r="FT29" s="156"/>
      <c r="FU29" s="156"/>
      <c r="FV29" s="156"/>
      <c r="FW29" s="156"/>
      <c r="FX29" s="156"/>
      <c r="FY29" s="156"/>
      <c r="FZ29" s="3"/>
      <c r="GA29" s="165"/>
      <c r="GB29" s="164"/>
      <c r="GC29" s="156"/>
      <c r="GD29" s="156"/>
      <c r="GE29" s="156"/>
      <c r="GF29" s="156"/>
      <c r="GG29" s="156"/>
      <c r="GH29" s="156"/>
      <c r="GI29" s="3"/>
      <c r="GJ29" s="147"/>
      <c r="GK29" s="4"/>
      <c r="GL29" s="149"/>
      <c r="GM29" s="197"/>
      <c r="GN29" s="8"/>
      <c r="GO29" s="8"/>
      <c r="GP29" s="8"/>
    </row>
    <row r="30" spans="1:198" ht="19" customHeight="1">
      <c r="A30" s="148"/>
      <c r="B30" s="396"/>
      <c r="C30" s="397"/>
      <c r="D30" s="397"/>
      <c r="E30" s="397"/>
      <c r="F30" s="397"/>
      <c r="G30" s="397"/>
      <c r="H30" s="397"/>
      <c r="I30" s="397"/>
      <c r="J30" s="150"/>
      <c r="K30" s="386"/>
      <c r="L30" s="386"/>
      <c r="M30" s="386"/>
      <c r="N30" s="386"/>
      <c r="O30" s="386"/>
      <c r="P30" s="386" t="s">
        <v>2092</v>
      </c>
      <c r="Q30" s="386"/>
      <c r="R30" s="167"/>
      <c r="S30" s="166"/>
      <c r="T30" s="386"/>
      <c r="U30" s="386"/>
      <c r="V30" s="386"/>
      <c r="W30" s="386"/>
      <c r="X30" s="386"/>
      <c r="Y30" s="386" t="s">
        <v>2092</v>
      </c>
      <c r="Z30" s="386"/>
      <c r="AA30" s="167"/>
      <c r="AB30" s="166"/>
      <c r="AC30" s="386"/>
      <c r="AD30" s="386"/>
      <c r="AE30" s="386"/>
      <c r="AF30" s="386"/>
      <c r="AG30" s="386"/>
      <c r="AH30" s="386" t="s">
        <v>2092</v>
      </c>
      <c r="AI30" s="386"/>
      <c r="AJ30" s="151"/>
      <c r="AK30" s="4"/>
      <c r="AL30" s="149"/>
      <c r="AM30" s="197"/>
      <c r="AN30" s="8"/>
      <c r="AO30" s="8"/>
      <c r="AP30" s="8"/>
      <c r="AS30" s="191"/>
      <c r="AT30" s="190" t="str">
        <f>IF(OR(AND(J$10&lt;&gt;"",COUNTA(K30)=0),
AND(S$10&lt;&gt;"",COUNTA(T30)=0),
AND(AB$10&lt;&gt;"",COUNTA(AC30)=0)),"未入力があります。",
IF(OR(AND(J$10="",COUNTA(K30)=1),AND(S$10="",COUNTA(T30)=1),
AND(AB$10="",COUNTA(AC30)=1)),"棟番号を入力してください。","")
)</f>
        <v/>
      </c>
      <c r="AU30" s="190"/>
      <c r="AV30" s="190"/>
      <c r="AW30" s="190"/>
      <c r="AX30" s="190"/>
      <c r="AY30" s="190"/>
      <c r="BA30" s="148"/>
      <c r="BB30" s="396"/>
      <c r="BC30" s="397"/>
      <c r="BD30" s="397"/>
      <c r="BE30" s="397"/>
      <c r="BF30" s="397"/>
      <c r="BG30" s="397"/>
      <c r="BH30" s="397"/>
      <c r="BI30" s="397"/>
      <c r="BJ30" s="150"/>
      <c r="BK30" s="386"/>
      <c r="BL30" s="386"/>
      <c r="BM30" s="386"/>
      <c r="BN30" s="386"/>
      <c r="BO30" s="386"/>
      <c r="BP30" s="386" t="s">
        <v>2092</v>
      </c>
      <c r="BQ30" s="386"/>
      <c r="BR30" s="167"/>
      <c r="BS30" s="166"/>
      <c r="BT30" s="386"/>
      <c r="BU30" s="386"/>
      <c r="BV30" s="386"/>
      <c r="BW30" s="386"/>
      <c r="BX30" s="386"/>
      <c r="BY30" s="386" t="s">
        <v>2092</v>
      </c>
      <c r="BZ30" s="386"/>
      <c r="CA30" s="167"/>
      <c r="CB30" s="166"/>
      <c r="CC30" s="386"/>
      <c r="CD30" s="386"/>
      <c r="CE30" s="386"/>
      <c r="CF30" s="386"/>
      <c r="CG30" s="386"/>
      <c r="CH30" s="386" t="s">
        <v>2092</v>
      </c>
      <c r="CI30" s="386"/>
      <c r="CJ30" s="151"/>
      <c r="CK30" s="4"/>
      <c r="CL30" s="149"/>
      <c r="CM30" s="197"/>
      <c r="CN30" s="8"/>
      <c r="CO30" s="8"/>
      <c r="CP30" s="8"/>
      <c r="CS30" s="191"/>
      <c r="CT30" s="190" t="str">
        <f>IF(OR(AND(BJ$10&lt;&gt;"",COUNTA(BK30)=0),
AND(BS$10&lt;&gt;"",COUNTA(BT30)=0),
AND(CB$10&lt;&gt;"",COUNTA(CC30)=0)),"未入力があります。",
IF(OR(AND(BJ$10="",COUNTA(BK30)=1),AND(BS$10="",COUNTA(BT30)=1),
AND(CB$10="",COUNTA(CC30)=1)),"棟番号を入力してください。","")
)</f>
        <v/>
      </c>
      <c r="CU30" s="190"/>
      <c r="CV30" s="190"/>
      <c r="CW30" s="190"/>
      <c r="CX30" s="190"/>
      <c r="CY30" s="190"/>
      <c r="DA30" s="148"/>
      <c r="DB30" s="396"/>
      <c r="DC30" s="397"/>
      <c r="DD30" s="397"/>
      <c r="DE30" s="397"/>
      <c r="DF30" s="397"/>
      <c r="DG30" s="397"/>
      <c r="DH30" s="397"/>
      <c r="DI30" s="397"/>
      <c r="DJ30" s="150"/>
      <c r="DK30" s="386"/>
      <c r="DL30" s="386"/>
      <c r="DM30" s="386"/>
      <c r="DN30" s="386"/>
      <c r="DO30" s="386"/>
      <c r="DP30" s="386" t="s">
        <v>2092</v>
      </c>
      <c r="DQ30" s="386"/>
      <c r="DR30" s="167"/>
      <c r="DS30" s="166"/>
      <c r="DT30" s="386"/>
      <c r="DU30" s="386"/>
      <c r="DV30" s="386"/>
      <c r="DW30" s="386"/>
      <c r="DX30" s="386"/>
      <c r="DY30" s="386" t="s">
        <v>2092</v>
      </c>
      <c r="DZ30" s="386"/>
      <c r="EA30" s="167"/>
      <c r="EB30" s="166"/>
      <c r="EC30" s="386"/>
      <c r="ED30" s="386"/>
      <c r="EE30" s="386"/>
      <c r="EF30" s="386"/>
      <c r="EG30" s="386"/>
      <c r="EH30" s="386" t="s">
        <v>2092</v>
      </c>
      <c r="EI30" s="386"/>
      <c r="EJ30" s="151"/>
      <c r="EK30" s="4"/>
      <c r="EL30" s="149"/>
      <c r="EM30" s="197"/>
      <c r="EN30" s="8"/>
      <c r="EO30" s="8"/>
      <c r="EP30" s="8"/>
      <c r="ES30" s="191"/>
      <c r="ET30" s="190" t="str">
        <f>IF(OR(AND(DJ$10&lt;&gt;"",COUNTA(DK30)=0),
AND(DS$10&lt;&gt;"",COUNTA(DT30)=0),
AND(EB$10&lt;&gt;"",COUNTA(EC30)=0)),"未入力があります。",
IF(OR(AND(DJ$10="",COUNTA(DK30)=1),AND(DS$10="",COUNTA(DT30)=1),
AND(EB$10="",COUNTA(EC30)=1)),"棟番号を入力してください。","")
)</f>
        <v/>
      </c>
      <c r="FA30" s="148"/>
      <c r="FB30" s="396"/>
      <c r="FC30" s="397"/>
      <c r="FD30" s="397"/>
      <c r="FE30" s="397"/>
      <c r="FF30" s="397"/>
      <c r="FG30" s="397"/>
      <c r="FH30" s="397"/>
      <c r="FI30" s="397"/>
      <c r="FJ30" s="150"/>
      <c r="FK30" s="386"/>
      <c r="FL30" s="386"/>
      <c r="FM30" s="386"/>
      <c r="FN30" s="386"/>
      <c r="FO30" s="386"/>
      <c r="FP30" s="386" t="s">
        <v>2092</v>
      </c>
      <c r="FQ30" s="386"/>
      <c r="FR30" s="167"/>
      <c r="FS30" s="166"/>
      <c r="FT30" s="386"/>
      <c r="FU30" s="386"/>
      <c r="FV30" s="386"/>
      <c r="FW30" s="386"/>
      <c r="FX30" s="386"/>
      <c r="FY30" s="386" t="s">
        <v>2092</v>
      </c>
      <c r="FZ30" s="386"/>
      <c r="GA30" s="167"/>
      <c r="GB30" s="166"/>
      <c r="GC30" s="386"/>
      <c r="GD30" s="386"/>
      <c r="GE30" s="386"/>
      <c r="GF30" s="386"/>
      <c r="GG30" s="386"/>
      <c r="GH30" s="386" t="s">
        <v>2092</v>
      </c>
      <c r="GI30" s="386"/>
      <c r="GJ30" s="151"/>
      <c r="GK30" s="4"/>
      <c r="GL30" s="149"/>
      <c r="GM30" s="197"/>
      <c r="GN30" s="8"/>
      <c r="GO30" s="8"/>
      <c r="GP30" s="8"/>
    </row>
    <row r="31" spans="1:198" ht="12" customHeight="1">
      <c r="A31" s="148"/>
      <c r="B31" s="394" t="s">
        <v>2424</v>
      </c>
      <c r="C31" s="395"/>
      <c r="D31" s="395"/>
      <c r="E31" s="395"/>
      <c r="F31" s="395"/>
      <c r="G31" s="395"/>
      <c r="H31" s="395"/>
      <c r="I31" s="395"/>
      <c r="J31" s="154"/>
      <c r="K31" s="442"/>
      <c r="L31" s="442"/>
      <c r="M31" s="442"/>
      <c r="N31" s="442"/>
      <c r="O31" s="442"/>
      <c r="P31" s="442"/>
      <c r="Q31" s="3"/>
      <c r="R31" s="165"/>
      <c r="S31" s="164"/>
      <c r="T31" s="442"/>
      <c r="U31" s="442"/>
      <c r="V31" s="442"/>
      <c r="W31" s="442"/>
      <c r="X31" s="442"/>
      <c r="Y31" s="442"/>
      <c r="Z31" s="3"/>
      <c r="AA31" s="165"/>
      <c r="AB31" s="164"/>
      <c r="AC31" s="442"/>
      <c r="AD31" s="442"/>
      <c r="AE31" s="442"/>
      <c r="AF31" s="442"/>
      <c r="AG31" s="442"/>
      <c r="AH31" s="442"/>
      <c r="AI31" s="3"/>
      <c r="AJ31" s="147"/>
      <c r="AK31" s="4"/>
      <c r="AL31" s="149"/>
      <c r="AM31" s="4">
        <f>AT31</f>
        <v>0</v>
      </c>
      <c r="AS31" s="191"/>
      <c r="AT31" s="190"/>
      <c r="AU31" s="190"/>
      <c r="AV31" s="190"/>
      <c r="AW31" s="190"/>
      <c r="AX31" s="190"/>
      <c r="AY31" s="190"/>
      <c r="BA31" s="148"/>
      <c r="BB31" s="394" t="s">
        <v>2424</v>
      </c>
      <c r="BC31" s="395"/>
      <c r="BD31" s="395"/>
      <c r="BE31" s="395"/>
      <c r="BF31" s="395"/>
      <c r="BG31" s="395"/>
      <c r="BH31" s="395"/>
      <c r="BI31" s="395"/>
      <c r="BJ31" s="154"/>
      <c r="BK31" s="442"/>
      <c r="BL31" s="442"/>
      <c r="BM31" s="442"/>
      <c r="BN31" s="442"/>
      <c r="BO31" s="442"/>
      <c r="BP31" s="442"/>
      <c r="BQ31" s="3"/>
      <c r="BR31" s="165"/>
      <c r="BS31" s="164"/>
      <c r="BT31" s="442"/>
      <c r="BU31" s="442"/>
      <c r="BV31" s="442"/>
      <c r="BW31" s="442"/>
      <c r="BX31" s="442"/>
      <c r="BY31" s="442"/>
      <c r="BZ31" s="3"/>
      <c r="CA31" s="165"/>
      <c r="CB31" s="164"/>
      <c r="CC31" s="442"/>
      <c r="CD31" s="442"/>
      <c r="CE31" s="442"/>
      <c r="CF31" s="442"/>
      <c r="CG31" s="442"/>
      <c r="CH31" s="442"/>
      <c r="CI31" s="3"/>
      <c r="CJ31" s="147"/>
      <c r="CK31" s="4"/>
      <c r="CL31" s="149"/>
      <c r="CM31" s="4">
        <f>CT31</f>
        <v>0</v>
      </c>
      <c r="CS31" s="191"/>
      <c r="CT31" s="190"/>
      <c r="CU31" s="190"/>
      <c r="CV31" s="190"/>
      <c r="CW31" s="190"/>
      <c r="CX31" s="190"/>
      <c r="CY31" s="190"/>
      <c r="DA31" s="148"/>
      <c r="DB31" s="394" t="s">
        <v>2424</v>
      </c>
      <c r="DC31" s="395"/>
      <c r="DD31" s="395"/>
      <c r="DE31" s="395"/>
      <c r="DF31" s="395"/>
      <c r="DG31" s="395"/>
      <c r="DH31" s="395"/>
      <c r="DI31" s="395"/>
      <c r="DJ31" s="154"/>
      <c r="DK31" s="442"/>
      <c r="DL31" s="442"/>
      <c r="DM31" s="442"/>
      <c r="DN31" s="442"/>
      <c r="DO31" s="442"/>
      <c r="DP31" s="442"/>
      <c r="DQ31" s="3"/>
      <c r="DR31" s="165"/>
      <c r="DS31" s="164"/>
      <c r="DT31" s="442"/>
      <c r="DU31" s="442"/>
      <c r="DV31" s="442"/>
      <c r="DW31" s="442"/>
      <c r="DX31" s="442"/>
      <c r="DY31" s="442"/>
      <c r="DZ31" s="3"/>
      <c r="EA31" s="165"/>
      <c r="EB31" s="164"/>
      <c r="EC31" s="442"/>
      <c r="ED31" s="442"/>
      <c r="EE31" s="442"/>
      <c r="EF31" s="442"/>
      <c r="EG31" s="442"/>
      <c r="EH31" s="442"/>
      <c r="EI31" s="3"/>
      <c r="EJ31" s="147"/>
      <c r="EK31" s="4"/>
      <c r="EL31" s="149"/>
      <c r="EM31" s="4">
        <f>ET31</f>
        <v>0</v>
      </c>
      <c r="ES31" s="191"/>
      <c r="ET31" s="190"/>
      <c r="FA31" s="148"/>
      <c r="FB31" s="394" t="s">
        <v>2424</v>
      </c>
      <c r="FC31" s="395"/>
      <c r="FD31" s="395"/>
      <c r="FE31" s="395"/>
      <c r="FF31" s="395"/>
      <c r="FG31" s="395"/>
      <c r="FH31" s="395"/>
      <c r="FI31" s="395"/>
      <c r="FJ31" s="154"/>
      <c r="FK31" s="442"/>
      <c r="FL31" s="442"/>
      <c r="FM31" s="442"/>
      <c r="FN31" s="442"/>
      <c r="FO31" s="442"/>
      <c r="FP31" s="442"/>
      <c r="FQ31" s="3"/>
      <c r="FR31" s="165"/>
      <c r="FS31" s="164"/>
      <c r="FT31" s="442"/>
      <c r="FU31" s="442"/>
      <c r="FV31" s="442"/>
      <c r="FW31" s="442"/>
      <c r="FX31" s="442"/>
      <c r="FY31" s="442"/>
      <c r="FZ31" s="3"/>
      <c r="GA31" s="165"/>
      <c r="GB31" s="164"/>
      <c r="GC31" s="442"/>
      <c r="GD31" s="442"/>
      <c r="GE31" s="442"/>
      <c r="GF31" s="442"/>
      <c r="GG31" s="442"/>
      <c r="GH31" s="442"/>
      <c r="GI31" s="3"/>
      <c r="GJ31" s="147"/>
      <c r="GK31" s="4"/>
      <c r="GL31" s="149"/>
      <c r="GM31" s="4">
        <f>GT31</f>
        <v>0</v>
      </c>
    </row>
    <row r="32" spans="1:198" ht="19" customHeight="1">
      <c r="A32" s="148"/>
      <c r="B32" s="396"/>
      <c r="C32" s="397"/>
      <c r="D32" s="397"/>
      <c r="E32" s="397"/>
      <c r="F32" s="397"/>
      <c r="G32" s="397"/>
      <c r="H32" s="397"/>
      <c r="I32" s="397"/>
      <c r="J32" s="150"/>
      <c r="K32" s="7" t="s">
        <v>2093</v>
      </c>
      <c r="L32" s="7"/>
      <c r="M32" s="386"/>
      <c r="N32" s="386"/>
      <c r="O32" s="386"/>
      <c r="P32" s="386" t="s">
        <v>2092</v>
      </c>
      <c r="Q32" s="386"/>
      <c r="R32" s="167"/>
      <c r="S32" s="166"/>
      <c r="T32" s="7" t="s">
        <v>2093</v>
      </c>
      <c r="U32" s="7"/>
      <c r="V32" s="386"/>
      <c r="W32" s="386"/>
      <c r="X32" s="386"/>
      <c r="Y32" s="386" t="s">
        <v>2092</v>
      </c>
      <c r="Z32" s="386"/>
      <c r="AA32" s="167"/>
      <c r="AB32" s="166"/>
      <c r="AC32" s="7" t="s">
        <v>2093</v>
      </c>
      <c r="AD32" s="7"/>
      <c r="AE32" s="386"/>
      <c r="AF32" s="386"/>
      <c r="AG32" s="386"/>
      <c r="AH32" s="386" t="s">
        <v>2092</v>
      </c>
      <c r="AI32" s="386"/>
      <c r="AJ32" s="151"/>
      <c r="AK32" s="4"/>
      <c r="AL32" s="149"/>
      <c r="AM32" s="4"/>
      <c r="AS32" s="191"/>
      <c r="AT32" s="190" t="str">
        <f>IF(OR(AND(J$10&lt;&gt;"",COUNTA(M32)=0),
AND(S$10&lt;&gt;"",COUNTA(V32)=0),
AND(AB$10&lt;&gt;"",COUNTA(AE32)=0)),"未入力があります。",
IF(OR(AND(J$10="",COUNTA(M32)=1),AND(S$10="",COUNTA(V32)=1),
AND(AB$10="",COUNTA(AE32)=1)),"棟番号を入力してください。","")
)</f>
        <v/>
      </c>
      <c r="AU32" s="190"/>
      <c r="AV32" s="190"/>
      <c r="AW32" s="190"/>
      <c r="AX32" s="190"/>
      <c r="AY32" s="190"/>
      <c r="BA32" s="148"/>
      <c r="BB32" s="396"/>
      <c r="BC32" s="397"/>
      <c r="BD32" s="397"/>
      <c r="BE32" s="397"/>
      <c r="BF32" s="397"/>
      <c r="BG32" s="397"/>
      <c r="BH32" s="397"/>
      <c r="BI32" s="397"/>
      <c r="BJ32" s="150"/>
      <c r="BK32" s="7" t="s">
        <v>2093</v>
      </c>
      <c r="BL32" s="7"/>
      <c r="BM32" s="386"/>
      <c r="BN32" s="386"/>
      <c r="BO32" s="386"/>
      <c r="BP32" s="386" t="s">
        <v>2092</v>
      </c>
      <c r="BQ32" s="386"/>
      <c r="BR32" s="167"/>
      <c r="BS32" s="166"/>
      <c r="BT32" s="7" t="s">
        <v>2093</v>
      </c>
      <c r="BU32" s="7"/>
      <c r="BV32" s="386"/>
      <c r="BW32" s="386"/>
      <c r="BX32" s="386"/>
      <c r="BY32" s="386" t="s">
        <v>2092</v>
      </c>
      <c r="BZ32" s="386"/>
      <c r="CA32" s="167"/>
      <c r="CB32" s="166"/>
      <c r="CC32" s="7" t="s">
        <v>2093</v>
      </c>
      <c r="CD32" s="7"/>
      <c r="CE32" s="386"/>
      <c r="CF32" s="386"/>
      <c r="CG32" s="386"/>
      <c r="CH32" s="386" t="s">
        <v>2092</v>
      </c>
      <c r="CI32" s="386"/>
      <c r="CJ32" s="151"/>
      <c r="CK32" s="4"/>
      <c r="CL32" s="149"/>
      <c r="CM32" s="4"/>
      <c r="CS32" s="191"/>
      <c r="CT32" s="190" t="str">
        <f>IF(OR(AND(BJ$10&lt;&gt;"",COUNTA(BM32)=0),
AND(BS$10&lt;&gt;"",COUNTA(BV32)=0),
AND(CB$10&lt;&gt;"",COUNTA(CE32)=0)),"未入力があります。",
IF(OR(AND(BJ$10="",COUNTA(BM32)=1),AND(BS$10="",COUNTA(BV32)=1),
AND(CB$10="",COUNTA(CE32)=1)),"棟番号を入力してください。","")
)</f>
        <v/>
      </c>
      <c r="CU32" s="190"/>
      <c r="CV32" s="190"/>
      <c r="CW32" s="190"/>
      <c r="CX32" s="190"/>
      <c r="CY32" s="190"/>
      <c r="DA32" s="148"/>
      <c r="DB32" s="396"/>
      <c r="DC32" s="397"/>
      <c r="DD32" s="397"/>
      <c r="DE32" s="397"/>
      <c r="DF32" s="397"/>
      <c r="DG32" s="397"/>
      <c r="DH32" s="397"/>
      <c r="DI32" s="397"/>
      <c r="DJ32" s="150"/>
      <c r="DK32" s="7" t="s">
        <v>2093</v>
      </c>
      <c r="DL32" s="7"/>
      <c r="DM32" s="386"/>
      <c r="DN32" s="386"/>
      <c r="DO32" s="386"/>
      <c r="DP32" s="386" t="s">
        <v>2092</v>
      </c>
      <c r="DQ32" s="386"/>
      <c r="DR32" s="167"/>
      <c r="DS32" s="166"/>
      <c r="DT32" s="7" t="s">
        <v>2093</v>
      </c>
      <c r="DU32" s="7"/>
      <c r="DV32" s="386"/>
      <c r="DW32" s="386"/>
      <c r="DX32" s="386"/>
      <c r="DY32" s="386" t="s">
        <v>2092</v>
      </c>
      <c r="DZ32" s="386"/>
      <c r="EA32" s="167"/>
      <c r="EB32" s="166"/>
      <c r="EC32" s="7" t="s">
        <v>2093</v>
      </c>
      <c r="ED32" s="7"/>
      <c r="EE32" s="386"/>
      <c r="EF32" s="386"/>
      <c r="EG32" s="386"/>
      <c r="EH32" s="386" t="s">
        <v>2092</v>
      </c>
      <c r="EI32" s="386"/>
      <c r="EJ32" s="151"/>
      <c r="EK32" s="4"/>
      <c r="EL32" s="149"/>
      <c r="EM32" s="4"/>
      <c r="ES32" s="191"/>
      <c r="ET32" s="190" t="str">
        <f>IF(OR(AND(DJ$10&lt;&gt;"",COUNTA(DM32)=0),
AND(DS$10&lt;&gt;"",COUNTA(DV32)=0),
AND(EB$10&lt;&gt;"",COUNTA(EE32)=0)),"未入力があります。",
IF(OR(AND(DJ$10="",COUNTA(DM32)=1),AND(DS$10="",COUNTA(DV32)=1),
AND(EB$10="",COUNTA(EE32)=1)),"棟番号を入力してください。","")
)</f>
        <v/>
      </c>
      <c r="FA32" s="148"/>
      <c r="FB32" s="396"/>
      <c r="FC32" s="397"/>
      <c r="FD32" s="397"/>
      <c r="FE32" s="397"/>
      <c r="FF32" s="397"/>
      <c r="FG32" s="397"/>
      <c r="FH32" s="397"/>
      <c r="FI32" s="397"/>
      <c r="FJ32" s="150"/>
      <c r="FK32" s="7" t="s">
        <v>2093</v>
      </c>
      <c r="FL32" s="7"/>
      <c r="FM32" s="386"/>
      <c r="FN32" s="386"/>
      <c r="FO32" s="386"/>
      <c r="FP32" s="386" t="s">
        <v>2092</v>
      </c>
      <c r="FQ32" s="386"/>
      <c r="FR32" s="167"/>
      <c r="FS32" s="166"/>
      <c r="FT32" s="7" t="s">
        <v>2093</v>
      </c>
      <c r="FU32" s="7"/>
      <c r="FV32" s="386"/>
      <c r="FW32" s="386"/>
      <c r="FX32" s="386"/>
      <c r="FY32" s="386" t="s">
        <v>2092</v>
      </c>
      <c r="FZ32" s="386"/>
      <c r="GA32" s="167"/>
      <c r="GB32" s="166"/>
      <c r="GC32" s="7" t="s">
        <v>2093</v>
      </c>
      <c r="GD32" s="7"/>
      <c r="GE32" s="386"/>
      <c r="GF32" s="386"/>
      <c r="GG32" s="386"/>
      <c r="GH32" s="386" t="s">
        <v>2092</v>
      </c>
      <c r="GI32" s="386"/>
      <c r="GJ32" s="151"/>
      <c r="GK32" s="4"/>
      <c r="GL32" s="149"/>
      <c r="GM32" s="4"/>
    </row>
    <row r="33" spans="1:200" ht="4" customHeight="1">
      <c r="A33" s="148"/>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49"/>
      <c r="AM33" s="4"/>
      <c r="AS33" s="191"/>
      <c r="BA33" s="148"/>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49"/>
      <c r="CM33" s="4"/>
      <c r="CS33" s="191"/>
      <c r="DA33" s="148"/>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49"/>
      <c r="EM33" s="4"/>
      <c r="ES33" s="191"/>
      <c r="FA33" s="148"/>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49"/>
      <c r="GM33" s="4"/>
    </row>
    <row r="34" spans="1:200" ht="4" customHeight="1">
      <c r="A34" s="148"/>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49"/>
      <c r="AM34" s="4"/>
      <c r="AS34" s="191"/>
      <c r="BA34" s="148"/>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49"/>
      <c r="CM34" s="4"/>
      <c r="CS34" s="191"/>
      <c r="DA34" s="148"/>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49"/>
      <c r="EM34" s="4"/>
      <c r="ES34" s="191"/>
      <c r="FA34" s="148"/>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49"/>
      <c r="GM34" s="4"/>
    </row>
    <row r="35" spans="1:200" ht="2.5" customHeight="1">
      <c r="A35" s="150"/>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51"/>
      <c r="AM35" s="4"/>
      <c r="AS35" s="191"/>
      <c r="BA35" s="150"/>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51"/>
      <c r="CM35" s="4"/>
      <c r="CS35" s="191"/>
      <c r="DA35" s="150"/>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51"/>
      <c r="EM35" s="4"/>
      <c r="ES35" s="191"/>
      <c r="FA35" s="150"/>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51"/>
      <c r="GM35" s="4"/>
    </row>
    <row r="36" spans="1:200" ht="4"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191"/>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191"/>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191"/>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387" t="s">
        <v>50</v>
      </c>
      <c r="B37" s="387"/>
      <c r="C37" s="387"/>
      <c r="D37" s="387"/>
      <c r="E37" s="387"/>
      <c r="F37" s="387"/>
      <c r="G37" s="387"/>
      <c r="H37" s="387"/>
      <c r="I37" s="387"/>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198"/>
      <c r="AL37" s="198"/>
      <c r="AM37" s="4"/>
      <c r="AS37" s="191"/>
      <c r="BA37" s="387" t="s">
        <v>50</v>
      </c>
      <c r="BB37" s="387"/>
      <c r="BC37" s="387"/>
      <c r="BD37" s="387"/>
      <c r="BE37" s="387"/>
      <c r="BF37" s="387"/>
      <c r="BG37" s="387"/>
      <c r="BH37" s="387"/>
      <c r="BI37" s="387"/>
      <c r="BJ37" s="387"/>
      <c r="BK37" s="387"/>
      <c r="BL37" s="387"/>
      <c r="BM37" s="387"/>
      <c r="BN37" s="387"/>
      <c r="BO37" s="387"/>
      <c r="BP37" s="387"/>
      <c r="BQ37" s="387"/>
      <c r="BR37" s="387"/>
      <c r="BS37" s="387"/>
      <c r="BT37" s="387"/>
      <c r="BU37" s="387"/>
      <c r="BV37" s="387"/>
      <c r="BW37" s="387"/>
      <c r="BX37" s="387"/>
      <c r="BY37" s="387"/>
      <c r="BZ37" s="387"/>
      <c r="CA37" s="387"/>
      <c r="CB37" s="387"/>
      <c r="CC37" s="387"/>
      <c r="CD37" s="387"/>
      <c r="CE37" s="387"/>
      <c r="CF37" s="387"/>
      <c r="CG37" s="387"/>
      <c r="CH37" s="387"/>
      <c r="CI37" s="387"/>
      <c r="CJ37" s="387"/>
      <c r="CK37" s="198"/>
      <c r="CL37" s="198"/>
      <c r="CM37" s="4"/>
      <c r="CS37" s="191"/>
      <c r="DA37" s="387" t="s">
        <v>50</v>
      </c>
      <c r="DB37" s="387"/>
      <c r="DC37" s="387"/>
      <c r="DD37" s="387"/>
      <c r="DE37" s="387"/>
      <c r="DF37" s="387"/>
      <c r="DG37" s="387"/>
      <c r="DH37" s="387"/>
      <c r="DI37" s="387"/>
      <c r="DJ37" s="387"/>
      <c r="DK37" s="387"/>
      <c r="DL37" s="387"/>
      <c r="DM37" s="387"/>
      <c r="DN37" s="387"/>
      <c r="DO37" s="387"/>
      <c r="DP37" s="387"/>
      <c r="DQ37" s="387"/>
      <c r="DR37" s="387"/>
      <c r="DS37" s="387"/>
      <c r="DT37" s="387"/>
      <c r="DU37" s="387"/>
      <c r="DV37" s="387"/>
      <c r="DW37" s="387"/>
      <c r="DX37" s="387"/>
      <c r="DY37" s="387"/>
      <c r="DZ37" s="387"/>
      <c r="EA37" s="387"/>
      <c r="EB37" s="387"/>
      <c r="EC37" s="387"/>
      <c r="ED37" s="387"/>
      <c r="EE37" s="387"/>
      <c r="EF37" s="387"/>
      <c r="EG37" s="387"/>
      <c r="EH37" s="387"/>
      <c r="EI37" s="387"/>
      <c r="EJ37" s="387"/>
      <c r="EK37" s="198"/>
      <c r="EL37" s="198"/>
      <c r="EM37" s="4"/>
      <c r="ES37" s="191"/>
      <c r="FA37" s="387" t="s">
        <v>50</v>
      </c>
      <c r="FB37" s="387"/>
      <c r="FC37" s="387"/>
      <c r="FD37" s="387"/>
      <c r="FE37" s="387"/>
      <c r="FF37" s="387"/>
      <c r="FG37" s="387"/>
      <c r="FH37" s="387"/>
      <c r="FI37" s="387"/>
      <c r="FJ37" s="387"/>
      <c r="FK37" s="387"/>
      <c r="FL37" s="387"/>
      <c r="FM37" s="387"/>
      <c r="FN37" s="387"/>
      <c r="FO37" s="387"/>
      <c r="FP37" s="387"/>
      <c r="FQ37" s="387"/>
      <c r="FR37" s="387"/>
      <c r="FS37" s="387"/>
      <c r="FT37" s="387"/>
      <c r="FU37" s="387"/>
      <c r="FV37" s="387"/>
      <c r="FW37" s="387"/>
      <c r="FX37" s="387"/>
      <c r="FY37" s="387"/>
      <c r="FZ37" s="387"/>
      <c r="GA37" s="387"/>
      <c r="GB37" s="387"/>
      <c r="GC37" s="387"/>
      <c r="GD37" s="387"/>
      <c r="GE37" s="387"/>
      <c r="GF37" s="387"/>
      <c r="GG37" s="387"/>
      <c r="GH37" s="387"/>
      <c r="GI37" s="387"/>
      <c r="GJ37" s="387"/>
      <c r="GK37" s="198"/>
      <c r="GL37" s="198"/>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191"/>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191"/>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191"/>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54"/>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47"/>
      <c r="AM39" s="4"/>
      <c r="AS39" s="191"/>
      <c r="BA39" s="154"/>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47"/>
      <c r="CM39" s="4"/>
      <c r="CS39" s="191"/>
      <c r="DA39" s="154"/>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47"/>
      <c r="EM39" s="4"/>
      <c r="ES39" s="191"/>
      <c r="FA39" s="154"/>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47"/>
      <c r="GM39" s="4"/>
    </row>
    <row r="40" spans="1:200" ht="14.5" customHeight="1">
      <c r="A40" s="148" t="s">
        <v>51</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49"/>
      <c r="AM40" s="4"/>
      <c r="AS40" s="191"/>
      <c r="BA40" s="148" t="s">
        <v>51</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49"/>
      <c r="CM40" s="4"/>
      <c r="CS40" s="191"/>
      <c r="DA40" s="148" t="s">
        <v>51</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49"/>
      <c r="EM40" s="4"/>
      <c r="ES40" s="191"/>
      <c r="FA40" s="148" t="s">
        <v>51</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49"/>
      <c r="GM40" s="4"/>
    </row>
    <row r="41" spans="1:200" ht="18" customHeight="1">
      <c r="A41" s="148"/>
      <c r="B41" s="360" t="s">
        <v>2245</v>
      </c>
      <c r="C41" s="347"/>
      <c r="D41" s="347"/>
      <c r="E41" s="347"/>
      <c r="F41" s="347"/>
      <c r="G41" s="347"/>
      <c r="H41" s="347"/>
      <c r="I41" s="347"/>
      <c r="J41" s="342"/>
      <c r="K41" s="343"/>
      <c r="L41" s="343"/>
      <c r="M41" s="343"/>
      <c r="N41" s="343"/>
      <c r="O41" s="343"/>
      <c r="P41" s="348"/>
      <c r="Q41" s="144"/>
      <c r="R41" s="144"/>
      <c r="S41" s="144"/>
      <c r="T41" s="144"/>
      <c r="U41" s="144"/>
      <c r="V41" s="144"/>
      <c r="W41" s="144"/>
      <c r="X41" s="144"/>
      <c r="Y41" s="144"/>
      <c r="Z41" s="144"/>
      <c r="AA41" s="144"/>
      <c r="AB41" s="144"/>
      <c r="AC41" s="144"/>
      <c r="AD41" s="144"/>
      <c r="AE41" s="144"/>
      <c r="AF41" s="144"/>
      <c r="AG41" s="144"/>
      <c r="AH41" s="144"/>
      <c r="AI41" s="144"/>
      <c r="AJ41" s="4"/>
      <c r="AK41" s="4"/>
      <c r="AL41" s="149"/>
      <c r="AM41" s="11"/>
      <c r="AN41" s="224"/>
      <c r="AO41" s="224"/>
      <c r="AP41" s="224"/>
      <c r="AQ41" s="224"/>
      <c r="AR41" s="224"/>
      <c r="AS41" s="191"/>
      <c r="BA41" s="148"/>
      <c r="BB41" s="360" t="s">
        <v>2245</v>
      </c>
      <c r="BC41" s="347"/>
      <c r="BD41" s="347"/>
      <c r="BE41" s="347"/>
      <c r="BF41" s="347"/>
      <c r="BG41" s="347"/>
      <c r="BH41" s="347"/>
      <c r="BI41" s="347"/>
      <c r="BJ41" s="342"/>
      <c r="BK41" s="343"/>
      <c r="BL41" s="343"/>
      <c r="BM41" s="343"/>
      <c r="BN41" s="343"/>
      <c r="BO41" s="343"/>
      <c r="BP41" s="348"/>
      <c r="BQ41" s="144"/>
      <c r="BR41" s="144"/>
      <c r="BS41" s="144"/>
      <c r="BT41" s="144"/>
      <c r="BU41" s="144"/>
      <c r="BV41" s="144"/>
      <c r="BW41" s="144"/>
      <c r="BX41" s="144"/>
      <c r="BY41" s="144"/>
      <c r="BZ41" s="144"/>
      <c r="CA41" s="144"/>
      <c r="CB41" s="144"/>
      <c r="CC41" s="144"/>
      <c r="CD41" s="144"/>
      <c r="CE41" s="144"/>
      <c r="CF41" s="144"/>
      <c r="CG41" s="144"/>
      <c r="CH41" s="144"/>
      <c r="CI41" s="144"/>
      <c r="CJ41" s="4"/>
      <c r="CK41" s="4"/>
      <c r="CL41" s="149"/>
      <c r="CM41" s="11"/>
      <c r="CN41" s="224"/>
      <c r="CO41" s="224"/>
      <c r="CP41" s="224"/>
      <c r="CQ41" s="224"/>
      <c r="CR41" s="224"/>
      <c r="CS41" s="191"/>
      <c r="DA41" s="148"/>
      <c r="DB41" s="360" t="s">
        <v>2245</v>
      </c>
      <c r="DC41" s="347"/>
      <c r="DD41" s="347"/>
      <c r="DE41" s="347"/>
      <c r="DF41" s="347"/>
      <c r="DG41" s="347"/>
      <c r="DH41" s="347"/>
      <c r="DI41" s="347"/>
      <c r="DJ41" s="342"/>
      <c r="DK41" s="343"/>
      <c r="DL41" s="343"/>
      <c r="DM41" s="343"/>
      <c r="DN41" s="343"/>
      <c r="DO41" s="343"/>
      <c r="DP41" s="348"/>
      <c r="DQ41" s="144"/>
      <c r="DR41" s="144"/>
      <c r="DS41" s="144"/>
      <c r="DT41" s="144"/>
      <c r="DU41" s="144"/>
      <c r="DV41" s="144"/>
      <c r="DW41" s="144"/>
      <c r="DX41" s="144"/>
      <c r="DY41" s="144"/>
      <c r="DZ41" s="144"/>
      <c r="EA41" s="144"/>
      <c r="EB41" s="144"/>
      <c r="EC41" s="144"/>
      <c r="ED41" s="144"/>
      <c r="EE41" s="144"/>
      <c r="EF41" s="144"/>
      <c r="EG41" s="144"/>
      <c r="EH41" s="144"/>
      <c r="EI41" s="144"/>
      <c r="EJ41" s="4"/>
      <c r="EK41" s="4"/>
      <c r="EL41" s="149"/>
      <c r="EM41" s="11"/>
      <c r="EN41" s="224"/>
      <c r="EO41" s="224"/>
      <c r="EP41" s="224"/>
      <c r="EQ41" s="224"/>
      <c r="ER41" s="224"/>
      <c r="ES41" s="191"/>
      <c r="FA41" s="148"/>
      <c r="FB41" s="360" t="s">
        <v>2245</v>
      </c>
      <c r="FC41" s="347"/>
      <c r="FD41" s="347"/>
      <c r="FE41" s="347"/>
      <c r="FF41" s="347"/>
      <c r="FG41" s="347"/>
      <c r="FH41" s="347"/>
      <c r="FI41" s="347"/>
      <c r="FJ41" s="342"/>
      <c r="FK41" s="343"/>
      <c r="FL41" s="343"/>
      <c r="FM41" s="343"/>
      <c r="FN41" s="343"/>
      <c r="FO41" s="343"/>
      <c r="FP41" s="348"/>
      <c r="FQ41" s="144"/>
      <c r="FR41" s="144"/>
      <c r="FS41" s="144"/>
      <c r="FT41" s="144"/>
      <c r="FU41" s="144"/>
      <c r="FV41" s="144"/>
      <c r="FW41" s="144"/>
      <c r="FX41" s="144"/>
      <c r="FY41" s="144"/>
      <c r="FZ41" s="144"/>
      <c r="GA41" s="144"/>
      <c r="GB41" s="144"/>
      <c r="GC41" s="144"/>
      <c r="GD41" s="144"/>
      <c r="GE41" s="144"/>
      <c r="GF41" s="144"/>
      <c r="GG41" s="144"/>
      <c r="GH41" s="144"/>
      <c r="GI41" s="144"/>
      <c r="GJ41" s="4"/>
      <c r="GK41" s="4"/>
      <c r="GL41" s="149"/>
      <c r="GM41" s="11"/>
      <c r="GN41" s="224"/>
      <c r="GO41" s="224"/>
      <c r="GP41" s="224"/>
      <c r="GQ41" s="224"/>
      <c r="GR41" s="224"/>
    </row>
    <row r="42" spans="1:200" ht="31" customHeight="1">
      <c r="A42" s="148"/>
      <c r="B42" s="394" t="s">
        <v>2250</v>
      </c>
      <c r="C42" s="395"/>
      <c r="D42" s="395"/>
      <c r="E42" s="395"/>
      <c r="F42" s="395"/>
      <c r="G42" s="395"/>
      <c r="H42" s="395"/>
      <c r="I42" s="441"/>
      <c r="J42" s="154"/>
      <c r="K42" s="199" t="s">
        <v>52</v>
      </c>
      <c r="L42" s="199"/>
      <c r="M42" s="199"/>
      <c r="N42" s="199"/>
      <c r="O42" s="3"/>
      <c r="P42" s="197"/>
      <c r="Q42" s="225" t="s">
        <v>53</v>
      </c>
      <c r="R42" s="175"/>
      <c r="S42" s="175"/>
      <c r="T42" s="3"/>
      <c r="U42" s="175"/>
      <c r="V42" s="175"/>
      <c r="W42" s="3"/>
      <c r="X42" s="175"/>
      <c r="Y42" s="175"/>
      <c r="Z42" s="147"/>
      <c r="AB42" s="4"/>
      <c r="AC42" s="4"/>
      <c r="AD42" s="4"/>
      <c r="AE42" s="4"/>
      <c r="AF42" s="4"/>
      <c r="AG42" s="4"/>
      <c r="AH42" s="4"/>
      <c r="AI42" s="4"/>
      <c r="AJ42" s="4"/>
      <c r="AK42" s="4"/>
      <c r="AL42" s="149"/>
      <c r="AM42" s="192"/>
      <c r="AN42" s="224" t="b">
        <v>0</v>
      </c>
      <c r="AO42" s="224" t="b">
        <v>0</v>
      </c>
      <c r="AP42" s="224"/>
      <c r="AQ42" s="224"/>
      <c r="AR42" s="224"/>
      <c r="AS42" s="191">
        <f>COUNTIF(AN42:AO42, TRUE)</f>
        <v>0</v>
      </c>
      <c r="AT42" s="190" t="str">
        <f>IF(AND($J41&lt;&gt;"",COUNTIF(AN42:AP42,TRUE)=0),"未入力です。",
  IF(AND($J41&lt;&gt;"",COUNTIF(AN42:AP42,TRUE)&gt;1),"選択は1つまでです。",""))</f>
        <v/>
      </c>
      <c r="AU42" s="190"/>
      <c r="AV42" s="190"/>
      <c r="AW42" s="190"/>
      <c r="AX42" s="190"/>
      <c r="AY42" s="190"/>
      <c r="BA42" s="148"/>
      <c r="BB42" s="394" t="s">
        <v>2250</v>
      </c>
      <c r="BC42" s="395"/>
      <c r="BD42" s="395"/>
      <c r="BE42" s="395"/>
      <c r="BF42" s="395"/>
      <c r="BG42" s="395"/>
      <c r="BH42" s="395"/>
      <c r="BI42" s="441"/>
      <c r="BJ42" s="154"/>
      <c r="BK42" s="199" t="s">
        <v>52</v>
      </c>
      <c r="BL42" s="199"/>
      <c r="BM42" s="199"/>
      <c r="BN42" s="199"/>
      <c r="BO42" s="3"/>
      <c r="BP42" s="197"/>
      <c r="BQ42" s="225" t="s">
        <v>53</v>
      </c>
      <c r="BR42" s="175"/>
      <c r="BS42" s="175"/>
      <c r="BT42" s="3"/>
      <c r="BU42" s="175"/>
      <c r="BV42" s="175"/>
      <c r="BW42" s="3"/>
      <c r="BX42" s="175"/>
      <c r="BY42" s="175"/>
      <c r="BZ42" s="147"/>
      <c r="CB42" s="4"/>
      <c r="CC42" s="4"/>
      <c r="CD42" s="4"/>
      <c r="CE42" s="4"/>
      <c r="CF42" s="4"/>
      <c r="CG42" s="4"/>
      <c r="CH42" s="4"/>
      <c r="CI42" s="4"/>
      <c r="CJ42" s="4"/>
      <c r="CK42" s="4"/>
      <c r="CL42" s="149"/>
      <c r="CM42" s="192"/>
      <c r="CN42" s="224" t="b">
        <v>0</v>
      </c>
      <c r="CO42" s="224" t="b">
        <v>0</v>
      </c>
      <c r="CP42" s="224"/>
      <c r="CQ42" s="224"/>
      <c r="CR42" s="224"/>
      <c r="CS42" s="191">
        <f>COUNTIF(CN42:CO42, TRUE)</f>
        <v>0</v>
      </c>
      <c r="CT42" s="190" t="str">
        <f>IF(AND($J41&lt;&gt;"",COUNTIF(CN42:CP42,TRUE)=0),"未入力です。",
  IF(AND($J41&lt;&gt;"",COUNTIF(CN42:CP42,TRUE)&gt;1),"選択は1つまでです。",""))</f>
        <v/>
      </c>
      <c r="CU42" s="190"/>
      <c r="CV42" s="190"/>
      <c r="CW42" s="190"/>
      <c r="CX42" s="190"/>
      <c r="CY42" s="190"/>
      <c r="DA42" s="148"/>
      <c r="DB42" s="394" t="s">
        <v>2250</v>
      </c>
      <c r="DC42" s="395"/>
      <c r="DD42" s="395"/>
      <c r="DE42" s="395"/>
      <c r="DF42" s="395"/>
      <c r="DG42" s="395"/>
      <c r="DH42" s="395"/>
      <c r="DI42" s="441"/>
      <c r="DJ42" s="154"/>
      <c r="DK42" s="199" t="s">
        <v>52</v>
      </c>
      <c r="DL42" s="199"/>
      <c r="DM42" s="199"/>
      <c r="DN42" s="199"/>
      <c r="DO42" s="3"/>
      <c r="DP42" s="197"/>
      <c r="DQ42" s="225" t="s">
        <v>53</v>
      </c>
      <c r="DR42" s="175"/>
      <c r="DS42" s="175"/>
      <c r="DT42" s="3"/>
      <c r="DU42" s="175"/>
      <c r="DV42" s="175"/>
      <c r="DW42" s="3"/>
      <c r="DX42" s="175"/>
      <c r="DY42" s="175"/>
      <c r="DZ42" s="147"/>
      <c r="EB42" s="4"/>
      <c r="EC42" s="4"/>
      <c r="ED42" s="4"/>
      <c r="EE42" s="4"/>
      <c r="EF42" s="4"/>
      <c r="EG42" s="4"/>
      <c r="EH42" s="4"/>
      <c r="EI42" s="4"/>
      <c r="EJ42" s="4"/>
      <c r="EK42" s="4"/>
      <c r="EL42" s="149"/>
      <c r="EM42" s="192"/>
      <c r="EN42" s="224" t="b">
        <v>0</v>
      </c>
      <c r="EO42" s="224" t="b">
        <v>0</v>
      </c>
      <c r="EP42" s="224"/>
      <c r="EQ42" s="224"/>
      <c r="ER42" s="224"/>
      <c r="ES42" s="191">
        <f>COUNTIF(EN42:EO42, TRUE)</f>
        <v>0</v>
      </c>
      <c r="ET42" s="190" t="str">
        <f>IF(AND($J41&lt;&gt;"",COUNTIF(EN42:EP42,TRUE)=0),"未入力です。",
  IF(AND($J41&lt;&gt;"",COUNTIF(EN42:EP42,TRUE)&gt;1),"選択は1つまでです。",""))</f>
        <v/>
      </c>
      <c r="FA42" s="148"/>
      <c r="FB42" s="394" t="s">
        <v>2250</v>
      </c>
      <c r="FC42" s="395"/>
      <c r="FD42" s="395"/>
      <c r="FE42" s="395"/>
      <c r="FF42" s="395"/>
      <c r="FG42" s="395"/>
      <c r="FH42" s="395"/>
      <c r="FI42" s="441"/>
      <c r="FJ42" s="154"/>
      <c r="FK42" s="199" t="s">
        <v>52</v>
      </c>
      <c r="FL42" s="199"/>
      <c r="FM42" s="199"/>
      <c r="FN42" s="199"/>
      <c r="FO42" s="3"/>
      <c r="FP42" s="197"/>
      <c r="FQ42" s="225" t="s">
        <v>53</v>
      </c>
      <c r="FR42" s="175"/>
      <c r="FS42" s="175"/>
      <c r="FT42" s="3"/>
      <c r="FU42" s="175"/>
      <c r="FV42" s="175"/>
      <c r="FW42" s="3"/>
      <c r="FX42" s="175"/>
      <c r="FY42" s="175"/>
      <c r="FZ42" s="147"/>
      <c r="GB42" s="4"/>
      <c r="GC42" s="4"/>
      <c r="GD42" s="4"/>
      <c r="GE42" s="4"/>
      <c r="GF42" s="4"/>
      <c r="GG42" s="4"/>
      <c r="GH42" s="4"/>
      <c r="GI42" s="4"/>
      <c r="GJ42" s="4"/>
      <c r="GK42" s="4"/>
      <c r="GL42" s="149"/>
      <c r="GM42" s="192"/>
      <c r="GN42" s="224" t="b">
        <v>0</v>
      </c>
      <c r="GO42" s="224" t="b">
        <v>0</v>
      </c>
      <c r="GP42" s="224"/>
      <c r="GQ42" s="224"/>
      <c r="GR42" s="224"/>
    </row>
    <row r="43" spans="1:200" ht="17.149999999999999" customHeight="1">
      <c r="A43" s="148"/>
      <c r="B43" s="398" t="s">
        <v>2251</v>
      </c>
      <c r="C43" s="399"/>
      <c r="D43" s="399"/>
      <c r="E43" s="399"/>
      <c r="F43" s="399"/>
      <c r="G43" s="399"/>
      <c r="H43" s="399"/>
      <c r="I43" s="400"/>
      <c r="J43" s="154"/>
      <c r="K43" s="3" t="s">
        <v>54</v>
      </c>
      <c r="L43" s="3"/>
      <c r="M43" s="3"/>
      <c r="N43" s="3"/>
      <c r="O43" s="3"/>
      <c r="P43" s="3"/>
      <c r="Q43" s="3"/>
      <c r="R43" s="3"/>
      <c r="S43" s="338" t="s">
        <v>55</v>
      </c>
      <c r="T43" s="338"/>
      <c r="U43" s="338"/>
      <c r="V43" s="338"/>
      <c r="W43" s="338"/>
      <c r="X43" s="3"/>
      <c r="Y43" s="3"/>
      <c r="Z43" s="338" t="s">
        <v>56</v>
      </c>
      <c r="AA43" s="338"/>
      <c r="AB43" s="338"/>
      <c r="AC43" s="338"/>
      <c r="AD43" s="338"/>
      <c r="AE43" s="338"/>
      <c r="AF43" s="338"/>
      <c r="AG43" s="338"/>
      <c r="AH43" s="338"/>
      <c r="AI43" s="339"/>
      <c r="AJ43" s="4"/>
      <c r="AK43" s="4"/>
      <c r="AL43" s="149"/>
      <c r="AM43" s="11" t="str">
        <f>IF(AND($I45&lt;&gt;"",COUNTIF(AN43:AP44,TRUE)=0),"未入力",
  IF(AND($I45&lt;&gt;"",COUNTIF(AN43:AP44,TRUE)&gt;1),"複数選択",""))</f>
        <v/>
      </c>
      <c r="AN43" s="226" t="b">
        <v>0</v>
      </c>
      <c r="AO43" s="226" t="b">
        <v>0</v>
      </c>
      <c r="AP43" s="226" t="b">
        <v>0</v>
      </c>
      <c r="AQ43" s="226"/>
      <c r="AR43" s="226"/>
      <c r="AS43" s="191">
        <f>COUNTIF(AN43:AP43, TRUE)</f>
        <v>0</v>
      </c>
      <c r="AT43" s="190" t="str">
        <f>IF(AND($J$41&lt;&gt;"",COUNTIF(AN43:AP44,TRUE)=0),"未入力です。",
  IF(AND($J$41&lt;&gt;"",COUNTIF(AN43:AP44,TRUE)&gt;1),"選択は1つまでです。",""))</f>
        <v/>
      </c>
      <c r="AU43" s="190"/>
      <c r="AV43" s="190"/>
      <c r="AW43" s="190"/>
      <c r="AX43" s="190"/>
      <c r="AY43" s="190"/>
      <c r="BA43" s="148"/>
      <c r="BB43" s="398" t="s">
        <v>2251</v>
      </c>
      <c r="BC43" s="399"/>
      <c r="BD43" s="399"/>
      <c r="BE43" s="399"/>
      <c r="BF43" s="399"/>
      <c r="BG43" s="399"/>
      <c r="BH43" s="399"/>
      <c r="BI43" s="400"/>
      <c r="BJ43" s="154"/>
      <c r="BK43" s="3" t="s">
        <v>54</v>
      </c>
      <c r="BL43" s="3"/>
      <c r="BM43" s="3"/>
      <c r="BN43" s="3"/>
      <c r="BO43" s="3"/>
      <c r="BP43" s="3"/>
      <c r="BQ43" s="3"/>
      <c r="BR43" s="3"/>
      <c r="BS43" s="338" t="s">
        <v>55</v>
      </c>
      <c r="BT43" s="338"/>
      <c r="BU43" s="338"/>
      <c r="BV43" s="338"/>
      <c r="BW43" s="338"/>
      <c r="BX43" s="3"/>
      <c r="BY43" s="3"/>
      <c r="BZ43" s="338" t="s">
        <v>56</v>
      </c>
      <c r="CA43" s="338"/>
      <c r="CB43" s="338"/>
      <c r="CC43" s="338"/>
      <c r="CD43" s="338"/>
      <c r="CE43" s="338"/>
      <c r="CF43" s="338"/>
      <c r="CG43" s="338"/>
      <c r="CH43" s="338"/>
      <c r="CI43" s="339"/>
      <c r="CJ43" s="4"/>
      <c r="CK43" s="4"/>
      <c r="CL43" s="149"/>
      <c r="CM43" s="11" t="str">
        <f>IF(AND($I45&lt;&gt;"",COUNTIF(CN43:CP44,TRUE)=0),"未入力",
  IF(AND($I45&lt;&gt;"",COUNTIF(CN43:CP44,TRUE)&gt;1),"複数選択",""))</f>
        <v/>
      </c>
      <c r="CN43" s="226" t="b">
        <v>0</v>
      </c>
      <c r="CO43" s="226" t="b">
        <v>0</v>
      </c>
      <c r="CP43" s="226" t="b">
        <v>0</v>
      </c>
      <c r="CQ43" s="226"/>
      <c r="CR43" s="226"/>
      <c r="CS43" s="191">
        <f>COUNTIF(CN43:CP43, TRUE)</f>
        <v>0</v>
      </c>
      <c r="CT43" s="190" t="str">
        <f>IF(AND($J$41&lt;&gt;"",COUNTIF(CN43:CP44,TRUE)=0),"未入力です。",
  IF(AND($J$41&lt;&gt;"",COUNTIF(CN43:CP44,TRUE)&gt;1),"選択は1つまでです。",""))</f>
        <v/>
      </c>
      <c r="CU43" s="190"/>
      <c r="CV43" s="190"/>
      <c r="CW43" s="190"/>
      <c r="CX43" s="190"/>
      <c r="CY43" s="190"/>
      <c r="DA43" s="148"/>
      <c r="DB43" s="398" t="s">
        <v>2251</v>
      </c>
      <c r="DC43" s="399"/>
      <c r="DD43" s="399"/>
      <c r="DE43" s="399"/>
      <c r="DF43" s="399"/>
      <c r="DG43" s="399"/>
      <c r="DH43" s="399"/>
      <c r="DI43" s="400"/>
      <c r="DJ43" s="154"/>
      <c r="DK43" s="3" t="s">
        <v>54</v>
      </c>
      <c r="DL43" s="3"/>
      <c r="DM43" s="3"/>
      <c r="DN43" s="3"/>
      <c r="DO43" s="3"/>
      <c r="DP43" s="3"/>
      <c r="DQ43" s="3"/>
      <c r="DR43" s="3"/>
      <c r="DS43" s="338" t="s">
        <v>55</v>
      </c>
      <c r="DT43" s="338"/>
      <c r="DU43" s="338"/>
      <c r="DV43" s="338"/>
      <c r="DW43" s="338"/>
      <c r="DX43" s="3"/>
      <c r="DY43" s="3"/>
      <c r="DZ43" s="338" t="s">
        <v>56</v>
      </c>
      <c r="EA43" s="338"/>
      <c r="EB43" s="338"/>
      <c r="EC43" s="338"/>
      <c r="ED43" s="338"/>
      <c r="EE43" s="338"/>
      <c r="EF43" s="338"/>
      <c r="EG43" s="338"/>
      <c r="EH43" s="338"/>
      <c r="EI43" s="339"/>
      <c r="EJ43" s="4"/>
      <c r="EK43" s="4"/>
      <c r="EL43" s="149"/>
      <c r="EM43" s="11" t="str">
        <f>IF(AND($I45&lt;&gt;"",COUNTIF(EN43:EP44,TRUE)=0),"未入力",
  IF(AND($I45&lt;&gt;"",COUNTIF(EN43:EP44,TRUE)&gt;1),"複数選択",""))</f>
        <v/>
      </c>
      <c r="EN43" s="224" t="b">
        <v>0</v>
      </c>
      <c r="EO43" s="224" t="b">
        <v>0</v>
      </c>
      <c r="EP43" s="226" t="b">
        <v>0</v>
      </c>
      <c r="EQ43" s="226"/>
      <c r="ER43" s="226"/>
      <c r="ES43" s="191">
        <f>COUNTIF(EN43:EP43, TRUE)</f>
        <v>0</v>
      </c>
      <c r="ET43" s="190" t="str">
        <f>IF(AND($J$41&lt;&gt;"",COUNTIF(EN43:EP44,TRUE)=0),"未入力です。",
  IF(AND($J$41&lt;&gt;"",COUNTIF(EN43:EP44,TRUE)&gt;1),"選択は1つまでです。",""))</f>
        <v/>
      </c>
      <c r="FA43" s="148"/>
      <c r="FB43" s="398" t="s">
        <v>2251</v>
      </c>
      <c r="FC43" s="399"/>
      <c r="FD43" s="399"/>
      <c r="FE43" s="399"/>
      <c r="FF43" s="399"/>
      <c r="FG43" s="399"/>
      <c r="FH43" s="399"/>
      <c r="FI43" s="400"/>
      <c r="FJ43" s="154"/>
      <c r="FK43" s="3" t="s">
        <v>54</v>
      </c>
      <c r="FL43" s="3"/>
      <c r="FM43" s="3"/>
      <c r="FN43" s="3"/>
      <c r="FO43" s="3"/>
      <c r="FP43" s="3"/>
      <c r="FQ43" s="3"/>
      <c r="FR43" s="3"/>
      <c r="FS43" s="338" t="s">
        <v>55</v>
      </c>
      <c r="FT43" s="338"/>
      <c r="FU43" s="338"/>
      <c r="FV43" s="338"/>
      <c r="FW43" s="338"/>
      <c r="FX43" s="3"/>
      <c r="FY43" s="3"/>
      <c r="FZ43" s="338" t="s">
        <v>56</v>
      </c>
      <c r="GA43" s="338"/>
      <c r="GB43" s="338"/>
      <c r="GC43" s="338"/>
      <c r="GD43" s="338"/>
      <c r="GE43" s="338"/>
      <c r="GF43" s="338"/>
      <c r="GG43" s="338"/>
      <c r="GH43" s="338"/>
      <c r="GI43" s="339"/>
      <c r="GJ43" s="4"/>
      <c r="GK43" s="4"/>
      <c r="GL43" s="149"/>
      <c r="GM43" s="11" t="str">
        <f>IF(AND($I45&lt;&gt;"",COUNTIF(GN43:GP44,TRUE)=0),"未入力",
  IF(AND($I45&lt;&gt;"",COUNTIF(GN43:GP44,TRUE)&gt;1),"複数選択",""))</f>
        <v/>
      </c>
      <c r="GN43" s="224" t="b">
        <v>0</v>
      </c>
      <c r="GO43" s="224" t="b">
        <v>0</v>
      </c>
      <c r="GP43" s="226" t="b">
        <v>0</v>
      </c>
      <c r="GQ43" s="226"/>
      <c r="GR43" s="226"/>
    </row>
    <row r="44" spans="1:200" ht="17.149999999999999" customHeight="1">
      <c r="A44" s="148"/>
      <c r="B44" s="401"/>
      <c r="C44" s="402"/>
      <c r="D44" s="402"/>
      <c r="E44" s="402"/>
      <c r="F44" s="402"/>
      <c r="G44" s="402"/>
      <c r="H44" s="402"/>
      <c r="I44" s="403"/>
      <c r="J44" s="150"/>
      <c r="K44" s="366" t="s">
        <v>57</v>
      </c>
      <c r="L44" s="366"/>
      <c r="M44" s="366"/>
      <c r="N44" s="366"/>
      <c r="O44" s="366"/>
      <c r="P44" s="366"/>
      <c r="Q44" s="366"/>
      <c r="R44" s="366"/>
      <c r="S44" s="7"/>
      <c r="T44" s="7"/>
      <c r="U44" s="366" t="s">
        <v>58</v>
      </c>
      <c r="V44" s="366"/>
      <c r="W44" s="366"/>
      <c r="X44" s="366"/>
      <c r="Y44" s="7"/>
      <c r="Z44" s="7"/>
      <c r="AA44" s="7"/>
      <c r="AB44" s="7"/>
      <c r="AC44" s="7"/>
      <c r="AD44" s="7"/>
      <c r="AE44" s="7"/>
      <c r="AF44" s="7"/>
      <c r="AG44" s="7"/>
      <c r="AH44" s="7"/>
      <c r="AI44" s="151"/>
      <c r="AJ44" s="4"/>
      <c r="AK44" s="4"/>
      <c r="AL44" s="149"/>
      <c r="AM44" s="11"/>
      <c r="AN44" s="226" t="b">
        <v>0</v>
      </c>
      <c r="AO44" s="226" t="b">
        <v>0</v>
      </c>
      <c r="AP44" s="226"/>
      <c r="AQ44" s="226"/>
      <c r="AR44" s="226"/>
      <c r="AS44" s="191">
        <f>COUNTIF(AN44:AO44, TRUE)</f>
        <v>0</v>
      </c>
      <c r="BA44" s="148"/>
      <c r="BB44" s="401"/>
      <c r="BC44" s="402"/>
      <c r="BD44" s="402"/>
      <c r="BE44" s="402"/>
      <c r="BF44" s="402"/>
      <c r="BG44" s="402"/>
      <c r="BH44" s="402"/>
      <c r="BI44" s="403"/>
      <c r="BJ44" s="150"/>
      <c r="BK44" s="366" t="s">
        <v>57</v>
      </c>
      <c r="BL44" s="366"/>
      <c r="BM44" s="366"/>
      <c r="BN44" s="366"/>
      <c r="BO44" s="366"/>
      <c r="BP44" s="366"/>
      <c r="BQ44" s="366"/>
      <c r="BR44" s="366"/>
      <c r="BS44" s="7"/>
      <c r="BT44" s="7"/>
      <c r="BU44" s="366" t="s">
        <v>58</v>
      </c>
      <c r="BV44" s="366"/>
      <c r="BW44" s="366"/>
      <c r="BX44" s="366"/>
      <c r="BY44" s="7"/>
      <c r="BZ44" s="7"/>
      <c r="CA44" s="7"/>
      <c r="CB44" s="7"/>
      <c r="CC44" s="7"/>
      <c r="CD44" s="7"/>
      <c r="CE44" s="7"/>
      <c r="CF44" s="7"/>
      <c r="CG44" s="7"/>
      <c r="CH44" s="7"/>
      <c r="CI44" s="151"/>
      <c r="CJ44" s="4"/>
      <c r="CK44" s="4"/>
      <c r="CL44" s="149"/>
      <c r="CM44" s="11"/>
      <c r="CN44" s="226" t="b">
        <v>0</v>
      </c>
      <c r="CO44" s="226" t="b">
        <v>0</v>
      </c>
      <c r="CP44" s="226"/>
      <c r="CQ44" s="226"/>
      <c r="CR44" s="226"/>
      <c r="CS44" s="191">
        <f>COUNTIF(CN44:CO44, TRUE)</f>
        <v>0</v>
      </c>
      <c r="DA44" s="148"/>
      <c r="DB44" s="401"/>
      <c r="DC44" s="402"/>
      <c r="DD44" s="402"/>
      <c r="DE44" s="402"/>
      <c r="DF44" s="402"/>
      <c r="DG44" s="402"/>
      <c r="DH44" s="402"/>
      <c r="DI44" s="403"/>
      <c r="DJ44" s="150"/>
      <c r="DK44" s="366" t="s">
        <v>57</v>
      </c>
      <c r="DL44" s="366"/>
      <c r="DM44" s="366"/>
      <c r="DN44" s="366"/>
      <c r="DO44" s="366"/>
      <c r="DP44" s="366"/>
      <c r="DQ44" s="366"/>
      <c r="DR44" s="366"/>
      <c r="DS44" s="7"/>
      <c r="DT44" s="7"/>
      <c r="DU44" s="366" t="s">
        <v>58</v>
      </c>
      <c r="DV44" s="366"/>
      <c r="DW44" s="366"/>
      <c r="DX44" s="366"/>
      <c r="DY44" s="7"/>
      <c r="DZ44" s="7"/>
      <c r="EA44" s="7"/>
      <c r="EB44" s="7"/>
      <c r="EC44" s="7"/>
      <c r="ED44" s="7"/>
      <c r="EE44" s="7"/>
      <c r="EF44" s="7"/>
      <c r="EG44" s="7"/>
      <c r="EH44" s="7"/>
      <c r="EI44" s="151"/>
      <c r="EJ44" s="4"/>
      <c r="EK44" s="4"/>
      <c r="EL44" s="149"/>
      <c r="EM44" s="11"/>
      <c r="EN44" s="224" t="b">
        <v>0</v>
      </c>
      <c r="EO44" s="224" t="b">
        <v>0</v>
      </c>
      <c r="EP44" s="226"/>
      <c r="EQ44" s="226"/>
      <c r="ER44" s="226"/>
      <c r="ES44" s="191">
        <f>COUNTIF(EN44:EO44, TRUE)</f>
        <v>0</v>
      </c>
      <c r="FA44" s="148"/>
      <c r="FB44" s="401"/>
      <c r="FC44" s="402"/>
      <c r="FD44" s="402"/>
      <c r="FE44" s="402"/>
      <c r="FF44" s="402"/>
      <c r="FG44" s="402"/>
      <c r="FH44" s="402"/>
      <c r="FI44" s="403"/>
      <c r="FJ44" s="150"/>
      <c r="FK44" s="366" t="s">
        <v>57</v>
      </c>
      <c r="FL44" s="366"/>
      <c r="FM44" s="366"/>
      <c r="FN44" s="366"/>
      <c r="FO44" s="366"/>
      <c r="FP44" s="366"/>
      <c r="FQ44" s="366"/>
      <c r="FR44" s="366"/>
      <c r="FS44" s="7"/>
      <c r="FT44" s="7"/>
      <c r="FU44" s="366" t="s">
        <v>58</v>
      </c>
      <c r="FV44" s="366"/>
      <c r="FW44" s="366"/>
      <c r="FX44" s="366"/>
      <c r="FY44" s="7"/>
      <c r="FZ44" s="7"/>
      <c r="GA44" s="7"/>
      <c r="GB44" s="7"/>
      <c r="GC44" s="7"/>
      <c r="GD44" s="7"/>
      <c r="GE44" s="7"/>
      <c r="GF44" s="7"/>
      <c r="GG44" s="7"/>
      <c r="GH44" s="7"/>
      <c r="GI44" s="151"/>
      <c r="GJ44" s="4"/>
      <c r="GK44" s="4"/>
      <c r="GL44" s="149"/>
      <c r="GM44" s="11"/>
      <c r="GN44" s="224" t="b">
        <v>0</v>
      </c>
      <c r="GO44" s="224" t="b">
        <v>0</v>
      </c>
      <c r="GP44" s="226"/>
      <c r="GQ44" s="226"/>
      <c r="GR44" s="226"/>
    </row>
    <row r="45" spans="1:200" ht="17.149999999999999" customHeight="1">
      <c r="A45" s="148"/>
      <c r="B45" s="373" t="s">
        <v>2252</v>
      </c>
      <c r="C45" s="374"/>
      <c r="D45" s="374"/>
      <c r="E45" s="374"/>
      <c r="F45" s="374"/>
      <c r="G45" s="374"/>
      <c r="H45" s="374"/>
      <c r="I45" s="375"/>
      <c r="J45" s="152"/>
      <c r="K45" s="347" t="s">
        <v>59</v>
      </c>
      <c r="L45" s="347"/>
      <c r="M45" s="347"/>
      <c r="N45" s="347"/>
      <c r="O45" s="347"/>
      <c r="P45" s="227"/>
      <c r="Q45" s="153"/>
      <c r="R45" s="374" t="s">
        <v>60</v>
      </c>
      <c r="S45" s="374"/>
      <c r="T45" s="374"/>
      <c r="U45" s="374"/>
      <c r="V45" s="374"/>
      <c r="W45" s="374"/>
      <c r="X45" s="153"/>
      <c r="Y45" s="347" t="s">
        <v>61</v>
      </c>
      <c r="Z45" s="347"/>
      <c r="AA45" s="347"/>
      <c r="AB45" s="347"/>
      <c r="AC45" s="347"/>
      <c r="AD45" s="361"/>
      <c r="AE45" s="4"/>
      <c r="AF45" s="4"/>
      <c r="AG45" s="4"/>
      <c r="AH45" s="4"/>
      <c r="AJ45" s="4"/>
      <c r="AK45" s="4"/>
      <c r="AL45" s="149"/>
      <c r="AM45" s="11" t="str">
        <f>IF(AND($I45&lt;&gt;"",COUNTIF(AN45:AP46,TRUE)=0),"未入力",
  IF(AND($I45&lt;&gt;"",COUNTIF(AN45:AP46,TRUE)&gt;1),"複数選択",""))</f>
        <v/>
      </c>
      <c r="AN45" s="226" t="b">
        <v>0</v>
      </c>
      <c r="AO45" s="226" t="b">
        <v>0</v>
      </c>
      <c r="AP45" s="226" t="b">
        <v>0</v>
      </c>
      <c r="AQ45" s="226"/>
      <c r="AR45" s="226"/>
      <c r="AS45" s="191">
        <f>COUNTIF(AN45:AP45, TRUE)</f>
        <v>0</v>
      </c>
      <c r="AT45" s="190" t="str">
        <f>IF(AND($J$41&lt;&gt;"",COUNTIF(AN45:AP45,TRUE)=0),"未入力です。",
  IF(AND($J$41&lt;&gt;"",COUNTIF(AN45:AP45,TRUE)&gt;1),"選択は1つまでです。",""))</f>
        <v/>
      </c>
      <c r="AU45" s="190"/>
      <c r="AV45" s="190"/>
      <c r="AW45" s="190"/>
      <c r="AX45" s="190"/>
      <c r="AY45" s="190"/>
      <c r="BA45" s="148"/>
      <c r="BB45" s="373" t="s">
        <v>2252</v>
      </c>
      <c r="BC45" s="374"/>
      <c r="BD45" s="374"/>
      <c r="BE45" s="374"/>
      <c r="BF45" s="374"/>
      <c r="BG45" s="374"/>
      <c r="BH45" s="374"/>
      <c r="BI45" s="375"/>
      <c r="BJ45" s="152"/>
      <c r="BK45" s="347" t="s">
        <v>59</v>
      </c>
      <c r="BL45" s="347"/>
      <c r="BM45" s="347"/>
      <c r="BN45" s="347"/>
      <c r="BO45" s="347"/>
      <c r="BP45" s="227"/>
      <c r="BQ45" s="153"/>
      <c r="BR45" s="374" t="s">
        <v>60</v>
      </c>
      <c r="BS45" s="374"/>
      <c r="BT45" s="374"/>
      <c r="BU45" s="374"/>
      <c r="BV45" s="374"/>
      <c r="BW45" s="374"/>
      <c r="BX45" s="153"/>
      <c r="BY45" s="347" t="s">
        <v>61</v>
      </c>
      <c r="BZ45" s="347"/>
      <c r="CA45" s="347"/>
      <c r="CB45" s="347"/>
      <c r="CC45" s="347"/>
      <c r="CD45" s="361"/>
      <c r="CE45" s="4"/>
      <c r="CF45" s="4"/>
      <c r="CG45" s="4"/>
      <c r="CH45" s="4"/>
      <c r="CJ45" s="4"/>
      <c r="CK45" s="4"/>
      <c r="CL45" s="149"/>
      <c r="CM45" s="11" t="str">
        <f>IF(AND($I45&lt;&gt;"",COUNTIF(CN45:CP46,TRUE)=0),"未入力",
  IF(AND($I45&lt;&gt;"",COUNTIF(CN45:CP46,TRUE)&gt;1),"複数選択",""))</f>
        <v/>
      </c>
      <c r="CN45" s="226" t="b">
        <v>0</v>
      </c>
      <c r="CO45" s="226" t="b">
        <v>0</v>
      </c>
      <c r="CP45" s="226" t="b">
        <v>0</v>
      </c>
      <c r="CQ45" s="226"/>
      <c r="CR45" s="226"/>
      <c r="CS45" s="191">
        <f>COUNTIF(CN45:CP45, TRUE)</f>
        <v>0</v>
      </c>
      <c r="CT45" s="190" t="str">
        <f>IF(AND($J$41&lt;&gt;"",COUNTIF(CN45:CP45,TRUE)=0),"未入力です。",
  IF(AND($J$41&lt;&gt;"",COUNTIF(CN45:CP45,TRUE)&gt;1),"選択は1つまでです。",""))</f>
        <v/>
      </c>
      <c r="CU45" s="190"/>
      <c r="CV45" s="190"/>
      <c r="CW45" s="190"/>
      <c r="CX45" s="190"/>
      <c r="CY45" s="190"/>
      <c r="DA45" s="148"/>
      <c r="DB45" s="373" t="s">
        <v>2252</v>
      </c>
      <c r="DC45" s="374"/>
      <c r="DD45" s="374"/>
      <c r="DE45" s="374"/>
      <c r="DF45" s="374"/>
      <c r="DG45" s="374"/>
      <c r="DH45" s="374"/>
      <c r="DI45" s="375"/>
      <c r="DJ45" s="152"/>
      <c r="DK45" s="347" t="s">
        <v>59</v>
      </c>
      <c r="DL45" s="347"/>
      <c r="DM45" s="347"/>
      <c r="DN45" s="347"/>
      <c r="DO45" s="347"/>
      <c r="DP45" s="227"/>
      <c r="DQ45" s="153"/>
      <c r="DR45" s="374" t="s">
        <v>60</v>
      </c>
      <c r="DS45" s="374"/>
      <c r="DT45" s="374"/>
      <c r="DU45" s="374"/>
      <c r="DV45" s="374"/>
      <c r="DW45" s="374"/>
      <c r="DX45" s="153"/>
      <c r="DY45" s="347" t="s">
        <v>61</v>
      </c>
      <c r="DZ45" s="347"/>
      <c r="EA45" s="347"/>
      <c r="EB45" s="347"/>
      <c r="EC45" s="347"/>
      <c r="ED45" s="361"/>
      <c r="EE45" s="4"/>
      <c r="EF45" s="4"/>
      <c r="EG45" s="4"/>
      <c r="EH45" s="4"/>
      <c r="EJ45" s="4"/>
      <c r="EK45" s="4"/>
      <c r="EL45" s="149"/>
      <c r="EM45" s="11" t="str">
        <f>IF(AND($I45&lt;&gt;"",COUNTIF(EN45:EP46,TRUE)=0),"未入力",
  IF(AND($I45&lt;&gt;"",COUNTIF(EN45:EP46,TRUE)&gt;1),"複数選択",""))</f>
        <v/>
      </c>
      <c r="EN45" s="224" t="b">
        <v>0</v>
      </c>
      <c r="EO45" s="224" t="b">
        <v>0</v>
      </c>
      <c r="EP45" s="226" t="b">
        <v>0</v>
      </c>
      <c r="EQ45" s="226"/>
      <c r="ER45" s="226"/>
      <c r="ES45" s="191">
        <f>COUNTIF(EN45:EP45, TRUE)</f>
        <v>0</v>
      </c>
      <c r="ET45" s="190" t="str">
        <f>IF(AND($J$41&lt;&gt;"",COUNTIF(EN45:EP45,TRUE)=0),"未入力です。",
  IF(AND($J$41&lt;&gt;"",COUNTIF(EN45:EP45,TRUE)&gt;1),"選択は1つまでです。",""))</f>
        <v/>
      </c>
      <c r="FA45" s="148"/>
      <c r="FB45" s="373" t="s">
        <v>2252</v>
      </c>
      <c r="FC45" s="374"/>
      <c r="FD45" s="374"/>
      <c r="FE45" s="374"/>
      <c r="FF45" s="374"/>
      <c r="FG45" s="374"/>
      <c r="FH45" s="374"/>
      <c r="FI45" s="375"/>
      <c r="FJ45" s="152"/>
      <c r="FK45" s="347" t="s">
        <v>59</v>
      </c>
      <c r="FL45" s="347"/>
      <c r="FM45" s="347"/>
      <c r="FN45" s="347"/>
      <c r="FO45" s="347"/>
      <c r="FP45" s="227"/>
      <c r="FQ45" s="153"/>
      <c r="FR45" s="374" t="s">
        <v>60</v>
      </c>
      <c r="FS45" s="374"/>
      <c r="FT45" s="374"/>
      <c r="FU45" s="374"/>
      <c r="FV45" s="374"/>
      <c r="FW45" s="374"/>
      <c r="FX45" s="153"/>
      <c r="FY45" s="347" t="s">
        <v>61</v>
      </c>
      <c r="FZ45" s="347"/>
      <c r="GA45" s="347"/>
      <c r="GB45" s="347"/>
      <c r="GC45" s="347"/>
      <c r="GD45" s="361"/>
      <c r="GE45" s="4"/>
      <c r="GF45" s="4"/>
      <c r="GG45" s="4"/>
      <c r="GH45" s="4"/>
      <c r="GJ45" s="4"/>
      <c r="GK45" s="4"/>
      <c r="GL45" s="149"/>
      <c r="GM45" s="11" t="str">
        <f>IF(AND($I45&lt;&gt;"",COUNTIF(GN45:GP46,TRUE)=0),"未入力",
  IF(AND($I45&lt;&gt;"",COUNTIF(GN45:GP46,TRUE)&gt;1),"複数選択",""))</f>
        <v/>
      </c>
      <c r="GN45" s="224" t="b">
        <v>0</v>
      </c>
      <c r="GO45" s="224" t="b">
        <v>0</v>
      </c>
      <c r="GP45" s="226" t="b">
        <v>0</v>
      </c>
      <c r="GQ45" s="226"/>
      <c r="GR45" s="226"/>
    </row>
    <row r="46" spans="1:200" ht="17.149999999999999" customHeight="1">
      <c r="A46" s="148"/>
      <c r="B46" s="360" t="s">
        <v>2253</v>
      </c>
      <c r="C46" s="347"/>
      <c r="D46" s="347"/>
      <c r="E46" s="347"/>
      <c r="F46" s="347"/>
      <c r="G46" s="347"/>
      <c r="H46" s="347"/>
      <c r="I46" s="361"/>
      <c r="J46" s="152"/>
      <c r="K46" s="347" t="s">
        <v>62</v>
      </c>
      <c r="L46" s="347"/>
      <c r="M46" s="347"/>
      <c r="N46" s="347"/>
      <c r="O46" s="347"/>
      <c r="P46" s="227"/>
      <c r="Q46" s="153"/>
      <c r="R46" s="347" t="s">
        <v>63</v>
      </c>
      <c r="S46" s="347"/>
      <c r="T46" s="347"/>
      <c r="U46" s="347"/>
      <c r="V46" s="347"/>
      <c r="W46" s="347"/>
      <c r="X46" s="153"/>
      <c r="Y46" s="374" t="s">
        <v>64</v>
      </c>
      <c r="Z46" s="374"/>
      <c r="AA46" s="374"/>
      <c r="AB46" s="374"/>
      <c r="AC46" s="374"/>
      <c r="AD46" s="375"/>
      <c r="AE46" s="4"/>
      <c r="AF46" s="4"/>
      <c r="AG46" s="4"/>
      <c r="AH46" s="4"/>
      <c r="AJ46" s="4"/>
      <c r="AK46" s="4"/>
      <c r="AL46" s="149"/>
      <c r="AM46" s="11"/>
      <c r="AN46" s="226" t="b">
        <v>0</v>
      </c>
      <c r="AO46" s="226" t="b">
        <v>0</v>
      </c>
      <c r="AP46" s="226" t="b">
        <v>0</v>
      </c>
      <c r="AQ46" s="226"/>
      <c r="AR46" s="226"/>
      <c r="AS46" s="191">
        <f>COUNTIF(AN46:AP46, TRUE)</f>
        <v>0</v>
      </c>
      <c r="AT46" s="190" t="str">
        <f>IF(AND(AND(J7&gt;=30,J7&lt;&gt;"01",J7&lt;&gt;"02"),AP46=FALSE,J41&lt;&gt;""),"【５．主要用途】が産業専用建築物の場合、住宅の種類は（３）のみです",
IF(AND($J$41&lt;&gt;"",COUNTIF(AN46:AP46,TRUE)=0),"未入力です。",
  IF(AND($J$41&lt;&gt;"",COUNTIF(AN46:AP46,TRUE)&gt;1),"選択は1つまでです。","")))</f>
        <v/>
      </c>
      <c r="AU46" s="190"/>
      <c r="AV46" s="190"/>
      <c r="AW46" s="190"/>
      <c r="AX46" s="190"/>
      <c r="AY46" s="190"/>
      <c r="BA46" s="148"/>
      <c r="BB46" s="360" t="s">
        <v>2253</v>
      </c>
      <c r="BC46" s="347"/>
      <c r="BD46" s="347"/>
      <c r="BE46" s="347"/>
      <c r="BF46" s="347"/>
      <c r="BG46" s="347"/>
      <c r="BH46" s="347"/>
      <c r="BI46" s="361"/>
      <c r="BJ46" s="152"/>
      <c r="BK46" s="347" t="s">
        <v>62</v>
      </c>
      <c r="BL46" s="347"/>
      <c r="BM46" s="347"/>
      <c r="BN46" s="347"/>
      <c r="BO46" s="347"/>
      <c r="BP46" s="227"/>
      <c r="BQ46" s="153"/>
      <c r="BR46" s="347" t="s">
        <v>63</v>
      </c>
      <c r="BS46" s="347"/>
      <c r="BT46" s="347"/>
      <c r="BU46" s="347"/>
      <c r="BV46" s="347"/>
      <c r="BW46" s="347"/>
      <c r="BX46" s="153"/>
      <c r="BY46" s="374" t="s">
        <v>64</v>
      </c>
      <c r="BZ46" s="374"/>
      <c r="CA46" s="374"/>
      <c r="CB46" s="374"/>
      <c r="CC46" s="374"/>
      <c r="CD46" s="375"/>
      <c r="CE46" s="4"/>
      <c r="CG46" s="4"/>
      <c r="CH46" s="4"/>
      <c r="CJ46" s="4"/>
      <c r="CK46" s="4"/>
      <c r="CL46" s="149"/>
      <c r="CM46" s="11"/>
      <c r="CN46" s="226" t="b">
        <v>0</v>
      </c>
      <c r="CO46" s="226" t="b">
        <v>0</v>
      </c>
      <c r="CP46" s="226" t="b">
        <v>0</v>
      </c>
      <c r="CQ46" s="226"/>
      <c r="CR46" s="226"/>
      <c r="CS46" s="191">
        <f>COUNTIF(CN46:CP46, TRUE)</f>
        <v>0</v>
      </c>
      <c r="CT46" s="190" t="str">
        <f>IF(AND(AND(BJ7&gt;=30,BJ7&lt;&gt;"01",BJ7&lt;&gt;"02"),CP46=FALSE,BJ41&lt;&gt;""),"【５．主要用途】が産業専用建築物の場合、住宅の種類は（３）のみです",
IF(AND($J$41&lt;&gt;"",COUNTIF(CN46:CP46,TRUE)=0),"未入力です。",
  IF(AND($J$41&lt;&gt;"",COUNTIF(CN46:CP46,TRUE)&gt;1),"選択は1つまでです。","")))</f>
        <v/>
      </c>
      <c r="CU46" s="190"/>
      <c r="CV46" s="190"/>
      <c r="CW46" s="190"/>
      <c r="CX46" s="190"/>
      <c r="CY46" s="190"/>
      <c r="DA46" s="148"/>
      <c r="DB46" s="360" t="s">
        <v>2253</v>
      </c>
      <c r="DC46" s="347"/>
      <c r="DD46" s="347"/>
      <c r="DE46" s="347"/>
      <c r="DF46" s="347"/>
      <c r="DG46" s="347"/>
      <c r="DH46" s="347"/>
      <c r="DI46" s="361"/>
      <c r="DJ46" s="152"/>
      <c r="DK46" s="347" t="s">
        <v>62</v>
      </c>
      <c r="DL46" s="347"/>
      <c r="DM46" s="347"/>
      <c r="DN46" s="347"/>
      <c r="DO46" s="347"/>
      <c r="DP46" s="227"/>
      <c r="DQ46" s="153"/>
      <c r="DR46" s="347" t="s">
        <v>63</v>
      </c>
      <c r="DS46" s="347"/>
      <c r="DT46" s="347"/>
      <c r="DU46" s="347"/>
      <c r="DV46" s="347"/>
      <c r="DW46" s="347"/>
      <c r="DX46" s="153"/>
      <c r="DY46" s="374" t="s">
        <v>64</v>
      </c>
      <c r="DZ46" s="374"/>
      <c r="EA46" s="374"/>
      <c r="EB46" s="374"/>
      <c r="EC46" s="374"/>
      <c r="ED46" s="375"/>
      <c r="EE46" s="4"/>
      <c r="EG46" s="4"/>
      <c r="EH46" s="4"/>
      <c r="EJ46" s="4"/>
      <c r="EK46" s="4"/>
      <c r="EL46" s="149"/>
      <c r="EM46" s="11"/>
      <c r="EN46" s="224" t="b">
        <v>0</v>
      </c>
      <c r="EO46" s="224" t="b">
        <v>0</v>
      </c>
      <c r="EP46" s="226" t="b">
        <v>0</v>
      </c>
      <c r="EQ46" s="226"/>
      <c r="ER46" s="226"/>
      <c r="ES46" s="191">
        <f>COUNTIF(EN46:EP46, TRUE)</f>
        <v>0</v>
      </c>
      <c r="ET46" s="190" t="str">
        <f>IF(AND(AND(DJ7&gt;=30,DJ7&lt;&gt;"01",DJ7&lt;&gt;"02"),EP46=FALSE,DJ41&lt;&gt;""),"【５．主要用途】が産業専用建築物の場合、住宅の種類は（３）のみです",
IF(AND($J$41&lt;&gt;"",COUNTIF(EN46:EP46,TRUE)=0),"未入力です。",
  IF(AND($J$41&lt;&gt;"",COUNTIF(EN46:EP46,TRUE)&gt;1),"選択は1つまでです。","")))</f>
        <v/>
      </c>
      <c r="FA46" s="148"/>
      <c r="FB46" s="360" t="s">
        <v>2253</v>
      </c>
      <c r="FC46" s="347"/>
      <c r="FD46" s="347"/>
      <c r="FE46" s="347"/>
      <c r="FF46" s="347"/>
      <c r="FG46" s="347"/>
      <c r="FH46" s="347"/>
      <c r="FI46" s="361"/>
      <c r="FJ46" s="152"/>
      <c r="FK46" s="347" t="s">
        <v>62</v>
      </c>
      <c r="FL46" s="347"/>
      <c r="FM46" s="347"/>
      <c r="FN46" s="347"/>
      <c r="FO46" s="347"/>
      <c r="FP46" s="227"/>
      <c r="FQ46" s="153"/>
      <c r="FR46" s="347" t="s">
        <v>63</v>
      </c>
      <c r="FS46" s="347"/>
      <c r="FT46" s="347"/>
      <c r="FU46" s="347"/>
      <c r="FV46" s="347"/>
      <c r="FW46" s="347"/>
      <c r="FX46" s="153"/>
      <c r="FY46" s="374" t="s">
        <v>64</v>
      </c>
      <c r="FZ46" s="374"/>
      <c r="GA46" s="374"/>
      <c r="GB46" s="374"/>
      <c r="GC46" s="374"/>
      <c r="GD46" s="375"/>
      <c r="GE46" s="4"/>
      <c r="GG46" s="4"/>
      <c r="GH46" s="4"/>
      <c r="GJ46" s="4"/>
      <c r="GK46" s="4"/>
      <c r="GL46" s="149"/>
      <c r="GM46" s="11"/>
      <c r="GN46" s="224" t="b">
        <v>0</v>
      </c>
      <c r="GO46" s="224" t="b">
        <v>0</v>
      </c>
      <c r="GP46" s="226" t="b">
        <v>0</v>
      </c>
      <c r="GQ46" s="226"/>
      <c r="GR46" s="226"/>
    </row>
    <row r="47" spans="1:200" ht="17.149999999999999" customHeight="1">
      <c r="A47" s="148"/>
      <c r="B47" s="360" t="s">
        <v>2254</v>
      </c>
      <c r="C47" s="347"/>
      <c r="D47" s="347"/>
      <c r="E47" s="347"/>
      <c r="F47" s="347"/>
      <c r="G47" s="347"/>
      <c r="H47" s="347"/>
      <c r="I47" s="361"/>
      <c r="J47" s="154"/>
      <c r="K47" s="374" t="s">
        <v>65</v>
      </c>
      <c r="L47" s="374"/>
      <c r="M47" s="374"/>
      <c r="N47" s="374"/>
      <c r="O47" s="374"/>
      <c r="P47" s="374"/>
      <c r="Q47" s="3"/>
      <c r="R47" s="338" t="s">
        <v>66</v>
      </c>
      <c r="S47" s="338"/>
      <c r="T47" s="338"/>
      <c r="U47" s="338"/>
      <c r="V47" s="338"/>
      <c r="W47" s="338"/>
      <c r="X47" s="3"/>
      <c r="Y47" s="338" t="s">
        <v>67</v>
      </c>
      <c r="Z47" s="338"/>
      <c r="AA47" s="338"/>
      <c r="AB47" s="338"/>
      <c r="AC47" s="338"/>
      <c r="AD47" s="147"/>
      <c r="AE47" s="387"/>
      <c r="AF47" s="387"/>
      <c r="AG47" s="387"/>
      <c r="AH47" s="387"/>
      <c r="AI47" s="387"/>
      <c r="AJ47" s="4"/>
      <c r="AK47" s="4"/>
      <c r="AL47" s="149"/>
      <c r="AM47" s="11" t="str">
        <f>IF(AND($I45&lt;&gt;"",COUNTIF(AN47:AP47,TRUE)=0),"未入力",
  IF(AND($I45&lt;&gt;"",COUNTIF(AN47:AP47,TRUE)&gt;1),"複数選択",""))</f>
        <v/>
      </c>
      <c r="AN47" s="226" t="b">
        <v>0</v>
      </c>
      <c r="AO47" s="226" t="b">
        <v>0</v>
      </c>
      <c r="AP47" s="226" t="b">
        <v>0</v>
      </c>
      <c r="AQ47" s="226"/>
      <c r="AR47" s="226"/>
      <c r="AS47" s="191">
        <f>COUNTIF(AN47:AP47, TRUE)</f>
        <v>0</v>
      </c>
      <c r="AT47" s="190" t="str">
        <f>IF(AND($J$41&lt;&gt;"",COUNTIF(AN47:AP47,TRUE)=0),"未入力です。",
  IF(AND($J$41&lt;&gt;"",COUNTIF(AN47:AP47,TRUE)&gt;1),"選択は1つまでです。",""))</f>
        <v/>
      </c>
      <c r="AU47" s="190"/>
      <c r="AV47" s="190"/>
      <c r="AW47" s="190"/>
      <c r="AX47" s="190"/>
      <c r="AY47" s="190"/>
      <c r="BA47" s="148"/>
      <c r="BB47" s="360" t="s">
        <v>2254</v>
      </c>
      <c r="BC47" s="347"/>
      <c r="BD47" s="347"/>
      <c r="BE47" s="347"/>
      <c r="BF47" s="347"/>
      <c r="BG47" s="347"/>
      <c r="BH47" s="347"/>
      <c r="BI47" s="361"/>
      <c r="BJ47" s="154"/>
      <c r="BK47" s="374" t="s">
        <v>65</v>
      </c>
      <c r="BL47" s="374"/>
      <c r="BM47" s="374"/>
      <c r="BN47" s="374"/>
      <c r="BO47" s="374"/>
      <c r="BP47" s="374"/>
      <c r="BQ47" s="3"/>
      <c r="BR47" s="338" t="s">
        <v>66</v>
      </c>
      <c r="BS47" s="338"/>
      <c r="BT47" s="338"/>
      <c r="BU47" s="338"/>
      <c r="BV47" s="338"/>
      <c r="BW47" s="338"/>
      <c r="BX47" s="3"/>
      <c r="BY47" s="338" t="s">
        <v>67</v>
      </c>
      <c r="BZ47" s="338"/>
      <c r="CA47" s="338"/>
      <c r="CB47" s="338"/>
      <c r="CC47" s="338"/>
      <c r="CD47" s="147"/>
      <c r="CE47" s="387"/>
      <c r="CF47" s="387"/>
      <c r="CG47" s="387"/>
      <c r="CH47" s="387"/>
      <c r="CI47" s="387"/>
      <c r="CJ47" s="4"/>
      <c r="CK47" s="4"/>
      <c r="CL47" s="149"/>
      <c r="CM47" s="11" t="str">
        <f>IF(AND($I45&lt;&gt;"",COUNTIF(CN47:CP47,TRUE)=0),"未入力",
  IF(AND($I45&lt;&gt;"",COUNTIF(CN47:CP47,TRUE)&gt;1),"複数選択",""))</f>
        <v/>
      </c>
      <c r="CN47" s="226" t="b">
        <v>0</v>
      </c>
      <c r="CO47" s="226" t="b">
        <v>0</v>
      </c>
      <c r="CP47" s="226" t="b">
        <v>0</v>
      </c>
      <c r="CQ47" s="226"/>
      <c r="CR47" s="226"/>
      <c r="CS47" s="191">
        <f>COUNTIF(CN47:CP47, TRUE)</f>
        <v>0</v>
      </c>
      <c r="CT47" s="190" t="str">
        <f>IF(AND($J$41&lt;&gt;"",COUNTIF(CN47:CP47,TRUE)=0),"未入力です。",
  IF(AND($J$41&lt;&gt;"",COUNTIF(CN47:CP47,TRUE)&gt;1),"選択は1つまでです。",""))</f>
        <v/>
      </c>
      <c r="CU47" s="190"/>
      <c r="CV47" s="190"/>
      <c r="CW47" s="190"/>
      <c r="CX47" s="190"/>
      <c r="CY47" s="190"/>
      <c r="DA47" s="148"/>
      <c r="DB47" s="360" t="s">
        <v>2254</v>
      </c>
      <c r="DC47" s="347"/>
      <c r="DD47" s="347"/>
      <c r="DE47" s="347"/>
      <c r="DF47" s="347"/>
      <c r="DG47" s="347"/>
      <c r="DH47" s="347"/>
      <c r="DI47" s="361"/>
      <c r="DJ47" s="154"/>
      <c r="DK47" s="374" t="s">
        <v>65</v>
      </c>
      <c r="DL47" s="374"/>
      <c r="DM47" s="374"/>
      <c r="DN47" s="374"/>
      <c r="DO47" s="374"/>
      <c r="DP47" s="374"/>
      <c r="DQ47" s="3"/>
      <c r="DR47" s="338" t="s">
        <v>66</v>
      </c>
      <c r="DS47" s="338"/>
      <c r="DT47" s="338"/>
      <c r="DU47" s="338"/>
      <c r="DV47" s="338"/>
      <c r="DW47" s="338"/>
      <c r="DX47" s="3"/>
      <c r="DY47" s="338" t="s">
        <v>67</v>
      </c>
      <c r="DZ47" s="338"/>
      <c r="EA47" s="338"/>
      <c r="EB47" s="338"/>
      <c r="EC47" s="338"/>
      <c r="ED47" s="147"/>
      <c r="EE47" s="387"/>
      <c r="EF47" s="387"/>
      <c r="EG47" s="387"/>
      <c r="EH47" s="387"/>
      <c r="EI47" s="387"/>
      <c r="EJ47" s="4"/>
      <c r="EK47" s="4"/>
      <c r="EL47" s="149"/>
      <c r="EM47" s="11" t="str">
        <f>IF(AND($I45&lt;&gt;"",COUNTIF(EN47:EP47,TRUE)=0),"未入力",
  IF(AND($I45&lt;&gt;"",COUNTIF(EN47:EP47,TRUE)&gt;1),"複数選択",""))</f>
        <v/>
      </c>
      <c r="EN47" s="224" t="b">
        <v>0</v>
      </c>
      <c r="EO47" s="224" t="b">
        <v>0</v>
      </c>
      <c r="EP47" s="226" t="b">
        <v>0</v>
      </c>
      <c r="EQ47" s="226"/>
      <c r="ER47" s="226"/>
      <c r="ES47" s="191">
        <f>COUNTIF(EN47:EP47, TRUE)</f>
        <v>0</v>
      </c>
      <c r="ET47" s="190" t="str">
        <f>IF(AND($J$41&lt;&gt;"",COUNTIF(EN47:EP47,TRUE)=0),"未入力です。",
  IF(AND($J$41&lt;&gt;"",COUNTIF(EN47:EP47,TRUE)&gt;1),"選択は1つまでです。",""))</f>
        <v/>
      </c>
      <c r="FA47" s="148"/>
      <c r="FB47" s="360" t="s">
        <v>2254</v>
      </c>
      <c r="FC47" s="347"/>
      <c r="FD47" s="347"/>
      <c r="FE47" s="347"/>
      <c r="FF47" s="347"/>
      <c r="FG47" s="347"/>
      <c r="FH47" s="347"/>
      <c r="FI47" s="361"/>
      <c r="FJ47" s="154"/>
      <c r="FK47" s="374" t="s">
        <v>65</v>
      </c>
      <c r="FL47" s="374"/>
      <c r="FM47" s="374"/>
      <c r="FN47" s="374"/>
      <c r="FO47" s="374"/>
      <c r="FP47" s="374"/>
      <c r="FQ47" s="3"/>
      <c r="FR47" s="338" t="s">
        <v>66</v>
      </c>
      <c r="FS47" s="338"/>
      <c r="FT47" s="338"/>
      <c r="FU47" s="338"/>
      <c r="FV47" s="338"/>
      <c r="FW47" s="338"/>
      <c r="FX47" s="3"/>
      <c r="FY47" s="338" t="s">
        <v>67</v>
      </c>
      <c r="FZ47" s="338"/>
      <c r="GA47" s="338"/>
      <c r="GB47" s="338"/>
      <c r="GC47" s="338"/>
      <c r="GD47" s="147"/>
      <c r="GE47" s="387"/>
      <c r="GF47" s="387"/>
      <c r="GG47" s="387"/>
      <c r="GH47" s="387"/>
      <c r="GI47" s="387"/>
      <c r="GJ47" s="4"/>
      <c r="GK47" s="4"/>
      <c r="GL47" s="149"/>
      <c r="GM47" s="11" t="str">
        <f>IF(AND($I45&lt;&gt;"",COUNTIF(GN47:GP47,TRUE)=0),"未入力",
  IF(AND($I45&lt;&gt;"",COUNTIF(GN47:GP47,TRUE)&gt;1),"複数選択",""))</f>
        <v/>
      </c>
      <c r="GN47" s="224" t="b">
        <v>0</v>
      </c>
      <c r="GO47" s="224" t="b">
        <v>0</v>
      </c>
      <c r="GP47" s="226" t="b">
        <v>0</v>
      </c>
      <c r="GQ47" s="226"/>
      <c r="GR47" s="226"/>
    </row>
    <row r="48" spans="1:200" ht="17.149999999999999" customHeight="1">
      <c r="A48" s="148"/>
      <c r="B48" s="360" t="s">
        <v>2255</v>
      </c>
      <c r="C48" s="347"/>
      <c r="D48" s="347"/>
      <c r="E48" s="347"/>
      <c r="F48" s="347"/>
      <c r="G48" s="347"/>
      <c r="H48" s="347"/>
      <c r="I48" s="361"/>
      <c r="J48" s="152"/>
      <c r="K48" s="347" t="s">
        <v>68</v>
      </c>
      <c r="L48" s="347"/>
      <c r="M48" s="347"/>
      <c r="N48" s="347"/>
      <c r="O48" s="347"/>
      <c r="P48" s="449"/>
      <c r="Q48" s="162"/>
      <c r="R48" s="347" t="s">
        <v>69</v>
      </c>
      <c r="S48" s="347"/>
      <c r="T48" s="347"/>
      <c r="U48" s="347"/>
      <c r="V48" s="347"/>
      <c r="W48" s="153"/>
      <c r="X48" s="162"/>
      <c r="Y48" s="347" t="s">
        <v>70</v>
      </c>
      <c r="Z48" s="347"/>
      <c r="AA48" s="347"/>
      <c r="AB48" s="347"/>
      <c r="AC48" s="347"/>
      <c r="AD48" s="153"/>
      <c r="AE48" s="164"/>
      <c r="AF48" s="338" t="s">
        <v>71</v>
      </c>
      <c r="AG48" s="338"/>
      <c r="AH48" s="338"/>
      <c r="AI48" s="338"/>
      <c r="AJ48" s="338"/>
      <c r="AK48" s="199"/>
      <c r="AL48" s="181"/>
      <c r="AM48" s="11"/>
      <c r="AN48" s="226" t="b">
        <v>0</v>
      </c>
      <c r="AO48" s="226" t="b">
        <v>0</v>
      </c>
      <c r="AP48" s="226" t="b">
        <v>0</v>
      </c>
      <c r="AQ48" s="226" t="b">
        <v>0</v>
      </c>
      <c r="AR48" s="226"/>
      <c r="AS48" s="191">
        <f>COUNTIF(AN48:AQ48, TRUE)</f>
        <v>0</v>
      </c>
      <c r="AT48" s="190" t="str">
        <f>IF(AND($J41&lt;&gt;"",COUNTIF(AN48:AQ48,TRUE)=0),"未入力です。","")</f>
        <v/>
      </c>
      <c r="AU48" s="190"/>
      <c r="AV48" s="190"/>
      <c r="AW48" s="190"/>
      <c r="AX48" s="190"/>
      <c r="AY48" s="190"/>
      <c r="BA48" s="148"/>
      <c r="BB48" s="360" t="s">
        <v>2255</v>
      </c>
      <c r="BC48" s="347"/>
      <c r="BD48" s="347"/>
      <c r="BE48" s="347"/>
      <c r="BF48" s="347"/>
      <c r="BG48" s="347"/>
      <c r="BH48" s="347"/>
      <c r="BI48" s="361"/>
      <c r="BJ48" s="152"/>
      <c r="BK48" s="347" t="s">
        <v>68</v>
      </c>
      <c r="BL48" s="347"/>
      <c r="BM48" s="347"/>
      <c r="BN48" s="347"/>
      <c r="BO48" s="347"/>
      <c r="BP48" s="449"/>
      <c r="BQ48" s="162"/>
      <c r="BR48" s="347" t="s">
        <v>69</v>
      </c>
      <c r="BS48" s="347"/>
      <c r="BT48" s="347"/>
      <c r="BU48" s="347"/>
      <c r="BV48" s="347"/>
      <c r="BW48" s="153"/>
      <c r="BX48" s="162"/>
      <c r="BY48" s="347" t="s">
        <v>70</v>
      </c>
      <c r="BZ48" s="347"/>
      <c r="CA48" s="347"/>
      <c r="CB48" s="347"/>
      <c r="CC48" s="347"/>
      <c r="CD48" s="153"/>
      <c r="CE48" s="164"/>
      <c r="CF48" s="338" t="s">
        <v>71</v>
      </c>
      <c r="CG48" s="338"/>
      <c r="CH48" s="338"/>
      <c r="CI48" s="338"/>
      <c r="CJ48" s="338"/>
      <c r="CK48" s="199"/>
      <c r="CL48" s="181"/>
      <c r="CM48" s="11"/>
      <c r="CN48" s="226" t="b">
        <v>0</v>
      </c>
      <c r="CO48" s="226" t="b">
        <v>0</v>
      </c>
      <c r="CP48" s="226" t="b">
        <v>0</v>
      </c>
      <c r="CQ48" s="226" t="b">
        <v>0</v>
      </c>
      <c r="CR48" s="226"/>
      <c r="CS48" s="191">
        <f>COUNTIF(CN48:CQ48, TRUE)</f>
        <v>0</v>
      </c>
      <c r="CT48" s="190" t="str">
        <f>IF(AND($J41&lt;&gt;"",COUNTIF(CN48:CQ48,TRUE)=0),"未入力です。","")</f>
        <v/>
      </c>
      <c r="CU48" s="190"/>
      <c r="CV48" s="190"/>
      <c r="CW48" s="190"/>
      <c r="CX48" s="190"/>
      <c r="CY48" s="190"/>
      <c r="DA48" s="148"/>
      <c r="DB48" s="360" t="s">
        <v>2255</v>
      </c>
      <c r="DC48" s="347"/>
      <c r="DD48" s="347"/>
      <c r="DE48" s="347"/>
      <c r="DF48" s="347"/>
      <c r="DG48" s="347"/>
      <c r="DH48" s="347"/>
      <c r="DI48" s="361"/>
      <c r="DJ48" s="152"/>
      <c r="DK48" s="347" t="s">
        <v>68</v>
      </c>
      <c r="DL48" s="347"/>
      <c r="DM48" s="347"/>
      <c r="DN48" s="347"/>
      <c r="DO48" s="347"/>
      <c r="DP48" s="449"/>
      <c r="DQ48" s="162"/>
      <c r="DR48" s="347" t="s">
        <v>69</v>
      </c>
      <c r="DS48" s="347"/>
      <c r="DT48" s="347"/>
      <c r="DU48" s="347"/>
      <c r="DV48" s="347"/>
      <c r="DW48" s="153"/>
      <c r="DX48" s="162"/>
      <c r="DY48" s="347" t="s">
        <v>70</v>
      </c>
      <c r="DZ48" s="347"/>
      <c r="EA48" s="347"/>
      <c r="EB48" s="347"/>
      <c r="EC48" s="347"/>
      <c r="ED48" s="153"/>
      <c r="EE48" s="164"/>
      <c r="EF48" s="338" t="s">
        <v>71</v>
      </c>
      <c r="EG48" s="338"/>
      <c r="EH48" s="338"/>
      <c r="EI48" s="338"/>
      <c r="EJ48" s="338"/>
      <c r="EK48" s="199"/>
      <c r="EL48" s="181"/>
      <c r="EM48" s="11"/>
      <c r="EN48" s="224" t="b">
        <v>0</v>
      </c>
      <c r="EO48" s="224" t="b">
        <v>0</v>
      </c>
      <c r="EP48" s="226" t="b">
        <v>0</v>
      </c>
      <c r="EQ48" s="226" t="b">
        <v>0</v>
      </c>
      <c r="ER48" s="226"/>
      <c r="ES48" s="191">
        <f>COUNTIF(EN48:EQ48, TRUE)</f>
        <v>0</v>
      </c>
      <c r="ET48" s="190" t="str">
        <f>IF(AND($J41&lt;&gt;"",COUNTIF(EN48:EQ48,TRUE)=0),"未入力です。","")</f>
        <v/>
      </c>
      <c r="FA48" s="148"/>
      <c r="FB48" s="360" t="s">
        <v>2255</v>
      </c>
      <c r="FC48" s="347"/>
      <c r="FD48" s="347"/>
      <c r="FE48" s="347"/>
      <c r="FF48" s="347"/>
      <c r="FG48" s="347"/>
      <c r="FH48" s="347"/>
      <c r="FI48" s="361"/>
      <c r="FJ48" s="152"/>
      <c r="FK48" s="347" t="s">
        <v>68</v>
      </c>
      <c r="FL48" s="347"/>
      <c r="FM48" s="347"/>
      <c r="FN48" s="347"/>
      <c r="FO48" s="347"/>
      <c r="FP48" s="449"/>
      <c r="FQ48" s="162"/>
      <c r="FR48" s="347" t="s">
        <v>69</v>
      </c>
      <c r="FS48" s="347"/>
      <c r="FT48" s="347"/>
      <c r="FU48" s="347"/>
      <c r="FV48" s="347"/>
      <c r="FW48" s="153"/>
      <c r="FX48" s="162"/>
      <c r="FY48" s="347" t="s">
        <v>70</v>
      </c>
      <c r="FZ48" s="347"/>
      <c r="GA48" s="347"/>
      <c r="GB48" s="347"/>
      <c r="GC48" s="347"/>
      <c r="GD48" s="153"/>
      <c r="GE48" s="164"/>
      <c r="GF48" s="338" t="s">
        <v>71</v>
      </c>
      <c r="GG48" s="338"/>
      <c r="GH48" s="338"/>
      <c r="GI48" s="338"/>
      <c r="GJ48" s="338"/>
      <c r="GK48" s="199"/>
      <c r="GL48" s="181"/>
      <c r="GM48" s="11"/>
      <c r="GN48" s="224" t="b">
        <v>0</v>
      </c>
      <c r="GO48" s="224" t="b">
        <v>0</v>
      </c>
      <c r="GP48" s="226" t="b">
        <v>0</v>
      </c>
      <c r="GQ48" s="226" t="b">
        <v>0</v>
      </c>
      <c r="GR48" s="226"/>
    </row>
    <row r="49" spans="1:200" ht="20.149999999999999" customHeight="1">
      <c r="A49" s="148"/>
      <c r="B49" s="360" t="s">
        <v>2256</v>
      </c>
      <c r="C49" s="347"/>
      <c r="D49" s="347"/>
      <c r="E49" s="347"/>
      <c r="F49" s="347"/>
      <c r="G49" s="347"/>
      <c r="H49" s="347"/>
      <c r="I49" s="361"/>
      <c r="J49" s="466"/>
      <c r="K49" s="354"/>
      <c r="L49" s="354"/>
      <c r="M49" s="354"/>
      <c r="N49" s="354"/>
      <c r="O49" s="153" t="s">
        <v>72</v>
      </c>
      <c r="P49" s="153"/>
      <c r="Q49" s="481"/>
      <c r="R49" s="354"/>
      <c r="S49" s="354"/>
      <c r="T49" s="354"/>
      <c r="U49" s="354"/>
      <c r="V49" s="153" t="s">
        <v>72</v>
      </c>
      <c r="W49" s="153"/>
      <c r="X49" s="481"/>
      <c r="Y49" s="354"/>
      <c r="Z49" s="354"/>
      <c r="AA49" s="354"/>
      <c r="AB49" s="354"/>
      <c r="AC49" s="153" t="s">
        <v>72</v>
      </c>
      <c r="AD49" s="153"/>
      <c r="AE49" s="481"/>
      <c r="AF49" s="354"/>
      <c r="AG49" s="354"/>
      <c r="AH49" s="354"/>
      <c r="AI49" s="354"/>
      <c r="AJ49" s="3" t="s">
        <v>72</v>
      </c>
      <c r="AK49" s="3"/>
      <c r="AL49" s="181"/>
      <c r="AM49" s="11" t="str">
        <f>IF(AND($I45&lt;&gt;"",COUNTIF(AN49:AP49,TRUE)=0),"未入力",
  IF(AND($I45&lt;&gt;"",COUNTIF(AN49:AP49,TRUE)&gt;1),"複数選択",""))</f>
        <v/>
      </c>
      <c r="AN49" s="226"/>
      <c r="AO49" s="226"/>
      <c r="AP49" s="226"/>
      <c r="AQ49" s="226"/>
      <c r="AR49" s="226"/>
      <c r="AS49" s="228"/>
      <c r="AT49" s="190" t="str">
        <f>IF(AND($J41&lt;&gt;"",OR($J$7="01",$J$7="02",$J$7&lt;=24)),
  IF(AND($J41&lt;&gt;"",COUNTA(J49,Q49,X49,AE49)=0),"未入力です。",""),"")</f>
        <v/>
      </c>
      <c r="AU49" s="190"/>
      <c r="AV49" s="190"/>
      <c r="AW49" s="190"/>
      <c r="AX49" s="190"/>
      <c r="AY49" s="190"/>
      <c r="BA49" s="148"/>
      <c r="BB49" s="360" t="s">
        <v>2256</v>
      </c>
      <c r="BC49" s="347"/>
      <c r="BD49" s="347"/>
      <c r="BE49" s="347"/>
      <c r="BF49" s="347"/>
      <c r="BG49" s="347"/>
      <c r="BH49" s="347"/>
      <c r="BI49" s="361"/>
      <c r="BJ49" s="466"/>
      <c r="BK49" s="354"/>
      <c r="BL49" s="354"/>
      <c r="BM49" s="354"/>
      <c r="BN49" s="354"/>
      <c r="BO49" s="153" t="s">
        <v>72</v>
      </c>
      <c r="BP49" s="153"/>
      <c r="BQ49" s="481"/>
      <c r="BR49" s="354"/>
      <c r="BS49" s="354"/>
      <c r="BT49" s="354"/>
      <c r="BU49" s="354"/>
      <c r="BV49" s="153" t="s">
        <v>72</v>
      </c>
      <c r="BW49" s="153"/>
      <c r="BX49" s="481"/>
      <c r="BY49" s="354"/>
      <c r="BZ49" s="354"/>
      <c r="CA49" s="354"/>
      <c r="CB49" s="354"/>
      <c r="CC49" s="153" t="s">
        <v>72</v>
      </c>
      <c r="CD49" s="153"/>
      <c r="CE49" s="481"/>
      <c r="CF49" s="354"/>
      <c r="CG49" s="354"/>
      <c r="CH49" s="354"/>
      <c r="CI49" s="354"/>
      <c r="CJ49" s="3" t="s">
        <v>72</v>
      </c>
      <c r="CK49" s="3"/>
      <c r="CL49" s="181"/>
      <c r="CM49" s="11" t="str">
        <f>IF(AND($I45&lt;&gt;"",COUNTIF(CN49:CP49,TRUE)=0),"未入力",
  IF(AND($I45&lt;&gt;"",COUNTIF(CN49:CP49,TRUE)&gt;1),"複数選択",""))</f>
        <v/>
      </c>
      <c r="CN49" s="226"/>
      <c r="CO49" s="226"/>
      <c r="CP49" s="226"/>
      <c r="CQ49" s="226"/>
      <c r="CR49" s="226"/>
      <c r="CS49" s="228"/>
      <c r="CT49" s="190" t="str">
        <f>IF(AND($J41&lt;&gt;"",OR($J$7="01",$J$7="02",$J$7&lt;=24)),
  IF(AND($J41&lt;&gt;"",COUNTA(BJ49,BQ49,BX49,CE49)=0),"未入力です。",""),"")</f>
        <v/>
      </c>
      <c r="CU49" s="190"/>
      <c r="CV49" s="190"/>
      <c r="CW49" s="190"/>
      <c r="CX49" s="190"/>
      <c r="CY49" s="190"/>
      <c r="DA49" s="148"/>
      <c r="DB49" s="360" t="s">
        <v>2256</v>
      </c>
      <c r="DC49" s="347"/>
      <c r="DD49" s="347"/>
      <c r="DE49" s="347"/>
      <c r="DF49" s="347"/>
      <c r="DG49" s="347"/>
      <c r="DH49" s="347"/>
      <c r="DI49" s="361"/>
      <c r="DJ49" s="466"/>
      <c r="DK49" s="354"/>
      <c r="DL49" s="354"/>
      <c r="DM49" s="354"/>
      <c r="DN49" s="354"/>
      <c r="DO49" s="153" t="s">
        <v>72</v>
      </c>
      <c r="DP49" s="153"/>
      <c r="DQ49" s="481"/>
      <c r="DR49" s="354"/>
      <c r="DS49" s="354"/>
      <c r="DT49" s="354"/>
      <c r="DU49" s="354"/>
      <c r="DV49" s="153" t="s">
        <v>72</v>
      </c>
      <c r="DW49" s="153"/>
      <c r="DX49" s="481"/>
      <c r="DY49" s="354"/>
      <c r="DZ49" s="354"/>
      <c r="EA49" s="354"/>
      <c r="EB49" s="354"/>
      <c r="EC49" s="153" t="s">
        <v>72</v>
      </c>
      <c r="ED49" s="153"/>
      <c r="EE49" s="481"/>
      <c r="EF49" s="354"/>
      <c r="EG49" s="354"/>
      <c r="EH49" s="354"/>
      <c r="EI49" s="354"/>
      <c r="EJ49" s="3" t="s">
        <v>72</v>
      </c>
      <c r="EK49" s="3"/>
      <c r="EL49" s="181"/>
      <c r="EM49" s="11" t="str">
        <f>IF(AND($I45&lt;&gt;"",COUNTIF(EN49:EP49,TRUE)=0),"未入力",
  IF(AND($I45&lt;&gt;"",COUNTIF(EN49:EP49,TRUE)&gt;1),"複数選択",""))</f>
        <v/>
      </c>
      <c r="EN49" s="226"/>
      <c r="EO49" s="226"/>
      <c r="EP49" s="226"/>
      <c r="EQ49" s="226"/>
      <c r="ER49" s="226"/>
      <c r="ES49" s="228"/>
      <c r="ET49" s="190" t="str">
        <f>IF(AND($J41&lt;&gt;"",OR($J$7="01",$J$7="02",$J$7&lt;=24)),
  IF(AND($J41&lt;&gt;"",COUNTA(DJ49,DQ49,DX49,EE49)=0),"未入力です。",""),"")</f>
        <v/>
      </c>
      <c r="FA49" s="148"/>
      <c r="FB49" s="360" t="s">
        <v>2256</v>
      </c>
      <c r="FC49" s="347"/>
      <c r="FD49" s="347"/>
      <c r="FE49" s="347"/>
      <c r="FF49" s="347"/>
      <c r="FG49" s="347"/>
      <c r="FH49" s="347"/>
      <c r="FI49" s="361"/>
      <c r="FJ49" s="466"/>
      <c r="FK49" s="354"/>
      <c r="FL49" s="354"/>
      <c r="FM49" s="354"/>
      <c r="FN49" s="354"/>
      <c r="FO49" s="153" t="s">
        <v>72</v>
      </c>
      <c r="FP49" s="153"/>
      <c r="FQ49" s="481"/>
      <c r="FR49" s="354"/>
      <c r="FS49" s="354"/>
      <c r="FT49" s="354"/>
      <c r="FU49" s="354"/>
      <c r="FV49" s="153" t="s">
        <v>72</v>
      </c>
      <c r="FW49" s="153"/>
      <c r="FX49" s="481"/>
      <c r="FY49" s="354"/>
      <c r="FZ49" s="354"/>
      <c r="GA49" s="354"/>
      <c r="GB49" s="354"/>
      <c r="GC49" s="153" t="s">
        <v>72</v>
      </c>
      <c r="GD49" s="153"/>
      <c r="GE49" s="481"/>
      <c r="GF49" s="354"/>
      <c r="GG49" s="354"/>
      <c r="GH49" s="354"/>
      <c r="GI49" s="354"/>
      <c r="GJ49" s="3" t="s">
        <v>72</v>
      </c>
      <c r="GK49" s="3"/>
      <c r="GL49" s="181"/>
      <c r="GM49" s="11" t="str">
        <f>IF(AND($I45&lt;&gt;"",COUNTIF(GN49:GP49,TRUE)=0),"未入力",
  IF(AND($I45&lt;&gt;"",COUNTIF(GN49:GP49,TRUE)&gt;1),"複数選択",""))</f>
        <v/>
      </c>
      <c r="GN49" s="226"/>
      <c r="GO49" s="226"/>
      <c r="GP49" s="226"/>
      <c r="GQ49" s="226"/>
      <c r="GR49" s="226"/>
    </row>
    <row r="50" spans="1:200" ht="27" customHeight="1">
      <c r="A50" s="148"/>
      <c r="B50" s="377" t="s">
        <v>2257</v>
      </c>
      <c r="C50" s="377"/>
      <c r="D50" s="377"/>
      <c r="E50" s="377"/>
      <c r="F50" s="377"/>
      <c r="G50" s="377"/>
      <c r="H50" s="377"/>
      <c r="I50" s="377"/>
      <c r="J50" s="466"/>
      <c r="K50" s="354"/>
      <c r="L50" s="354"/>
      <c r="M50" s="354"/>
      <c r="N50" s="354"/>
      <c r="O50" s="153" t="s">
        <v>47</v>
      </c>
      <c r="P50" s="153"/>
      <c r="Q50" s="481"/>
      <c r="R50" s="354"/>
      <c r="S50" s="354"/>
      <c r="T50" s="354"/>
      <c r="U50" s="354"/>
      <c r="V50" s="153" t="s">
        <v>47</v>
      </c>
      <c r="W50" s="153"/>
      <c r="X50" s="481"/>
      <c r="Y50" s="354"/>
      <c r="Z50" s="354"/>
      <c r="AA50" s="354"/>
      <c r="AB50" s="354"/>
      <c r="AC50" s="153" t="s">
        <v>47</v>
      </c>
      <c r="AD50" s="153"/>
      <c r="AE50" s="481"/>
      <c r="AF50" s="354"/>
      <c r="AG50" s="354"/>
      <c r="AH50" s="354"/>
      <c r="AI50" s="354"/>
      <c r="AJ50" s="153" t="s">
        <v>47</v>
      </c>
      <c r="AK50" s="153"/>
      <c r="AL50" s="181"/>
      <c r="AM50" s="11" t="str">
        <f>IF(AND($I45&lt;&gt;"",COUNTIF(AN50:AQ50,TRUE)=0),"未入力","")</f>
        <v/>
      </c>
      <c r="AN50" s="226"/>
      <c r="AO50" s="226"/>
      <c r="AP50" s="226"/>
      <c r="AQ50" s="226"/>
      <c r="AR50" s="226"/>
      <c r="AS50" s="191">
        <f>COUNTIF(AN47:AP47, TRUE)</f>
        <v>0</v>
      </c>
      <c r="AT50" s="190" t="str">
        <f>IF(AND($J41&lt;&gt;"",COUNTA(J50,Q50,X50,AE50)=0),"未入力です。","")</f>
        <v/>
      </c>
      <c r="AU50" s="190"/>
      <c r="AV50" s="190"/>
      <c r="AW50" s="190"/>
      <c r="AX50" s="190"/>
      <c r="AY50" s="190"/>
      <c r="BA50" s="148"/>
      <c r="BB50" s="377" t="s">
        <v>2257</v>
      </c>
      <c r="BC50" s="377"/>
      <c r="BD50" s="377"/>
      <c r="BE50" s="377"/>
      <c r="BF50" s="377"/>
      <c r="BG50" s="377"/>
      <c r="BH50" s="377"/>
      <c r="BI50" s="377"/>
      <c r="BJ50" s="466"/>
      <c r="BK50" s="354"/>
      <c r="BL50" s="354"/>
      <c r="BM50" s="354"/>
      <c r="BN50" s="354"/>
      <c r="BO50" s="153" t="s">
        <v>47</v>
      </c>
      <c r="BP50" s="153"/>
      <c r="BQ50" s="481"/>
      <c r="BR50" s="354"/>
      <c r="BS50" s="354"/>
      <c r="BT50" s="354"/>
      <c r="BU50" s="354"/>
      <c r="BV50" s="153" t="s">
        <v>47</v>
      </c>
      <c r="BW50" s="153"/>
      <c r="BX50" s="481"/>
      <c r="BY50" s="354"/>
      <c r="BZ50" s="354"/>
      <c r="CA50" s="354"/>
      <c r="CB50" s="354"/>
      <c r="CC50" s="153" t="s">
        <v>47</v>
      </c>
      <c r="CD50" s="153"/>
      <c r="CE50" s="481"/>
      <c r="CF50" s="354"/>
      <c r="CG50" s="354"/>
      <c r="CH50" s="354"/>
      <c r="CI50" s="354"/>
      <c r="CJ50" s="153" t="s">
        <v>47</v>
      </c>
      <c r="CK50" s="153"/>
      <c r="CL50" s="181"/>
      <c r="CM50" s="11" t="str">
        <f>IF(AND($I45&lt;&gt;"",COUNTIF(CN50:CQ50,TRUE)=0),"未入力","")</f>
        <v/>
      </c>
      <c r="CN50" s="226"/>
      <c r="CO50" s="226"/>
      <c r="CP50" s="226"/>
      <c r="CQ50" s="226"/>
      <c r="CR50" s="226"/>
      <c r="CS50" s="191">
        <f>COUNTIF(CN47:CP47, TRUE)</f>
        <v>0</v>
      </c>
      <c r="CT50" s="190" t="str">
        <f>IF(AND($J41&lt;&gt;"",COUNTA(BJ50,BQ50,BX50,CE50)=0),"未入力です。","")</f>
        <v/>
      </c>
      <c r="CU50" s="190"/>
      <c r="CV50" s="190"/>
      <c r="CW50" s="190"/>
      <c r="CX50" s="190"/>
      <c r="CY50" s="190"/>
      <c r="DA50" s="148"/>
      <c r="DB50" s="377" t="s">
        <v>2257</v>
      </c>
      <c r="DC50" s="377"/>
      <c r="DD50" s="377"/>
      <c r="DE50" s="377"/>
      <c r="DF50" s="377"/>
      <c r="DG50" s="377"/>
      <c r="DH50" s="377"/>
      <c r="DI50" s="377"/>
      <c r="DJ50" s="466"/>
      <c r="DK50" s="354"/>
      <c r="DL50" s="354"/>
      <c r="DM50" s="354"/>
      <c r="DN50" s="354"/>
      <c r="DO50" s="153" t="s">
        <v>47</v>
      </c>
      <c r="DP50" s="153"/>
      <c r="DQ50" s="481"/>
      <c r="DR50" s="354"/>
      <c r="DS50" s="354"/>
      <c r="DT50" s="354"/>
      <c r="DU50" s="354"/>
      <c r="DV50" s="153" t="s">
        <v>47</v>
      </c>
      <c r="DW50" s="153"/>
      <c r="DX50" s="481"/>
      <c r="DY50" s="354"/>
      <c r="DZ50" s="354"/>
      <c r="EA50" s="354"/>
      <c r="EB50" s="354"/>
      <c r="EC50" s="153" t="s">
        <v>47</v>
      </c>
      <c r="ED50" s="153"/>
      <c r="EE50" s="481"/>
      <c r="EF50" s="354"/>
      <c r="EG50" s="354"/>
      <c r="EH50" s="354"/>
      <c r="EI50" s="354"/>
      <c r="EJ50" s="153" t="s">
        <v>47</v>
      </c>
      <c r="EK50" s="153"/>
      <c r="EL50" s="181"/>
      <c r="EM50" s="11" t="str">
        <f>IF(AND($I45&lt;&gt;"",COUNTIF(EN50:EQ50,TRUE)=0),"未入力","")</f>
        <v/>
      </c>
      <c r="EN50" s="226"/>
      <c r="EO50" s="226"/>
      <c r="EP50" s="226"/>
      <c r="EQ50" s="226"/>
      <c r="ER50" s="226"/>
      <c r="ES50" s="191">
        <f>COUNTIF(EN47:EP47, TRUE)</f>
        <v>0</v>
      </c>
      <c r="ET50" s="190" t="str">
        <f>IF(AND($J41&lt;&gt;"",COUNTA(DJ50,DQ50,DX50,EE50)=0),"未入力です。","")</f>
        <v/>
      </c>
      <c r="FA50" s="148"/>
      <c r="FB50" s="377" t="s">
        <v>2257</v>
      </c>
      <c r="FC50" s="377"/>
      <c r="FD50" s="377"/>
      <c r="FE50" s="377"/>
      <c r="FF50" s="377"/>
      <c r="FG50" s="377"/>
      <c r="FH50" s="377"/>
      <c r="FI50" s="377"/>
      <c r="FJ50" s="466"/>
      <c r="FK50" s="354"/>
      <c r="FL50" s="354"/>
      <c r="FM50" s="354"/>
      <c r="FN50" s="354"/>
      <c r="FO50" s="153" t="s">
        <v>47</v>
      </c>
      <c r="FP50" s="153"/>
      <c r="FQ50" s="481"/>
      <c r="FR50" s="354"/>
      <c r="FS50" s="354"/>
      <c r="FT50" s="354"/>
      <c r="FU50" s="354"/>
      <c r="FV50" s="153" t="s">
        <v>47</v>
      </c>
      <c r="FW50" s="153"/>
      <c r="FX50" s="481"/>
      <c r="FY50" s="354"/>
      <c r="FZ50" s="354"/>
      <c r="GA50" s="354"/>
      <c r="GB50" s="354"/>
      <c r="GC50" s="153" t="s">
        <v>47</v>
      </c>
      <c r="GD50" s="153"/>
      <c r="GE50" s="481"/>
      <c r="GF50" s="354"/>
      <c r="GG50" s="354"/>
      <c r="GH50" s="354"/>
      <c r="GI50" s="354"/>
      <c r="GJ50" s="153" t="s">
        <v>47</v>
      </c>
      <c r="GK50" s="153"/>
      <c r="GL50" s="181"/>
      <c r="GM50" s="11" t="str">
        <f>IF(AND($I45&lt;&gt;"",COUNTIF(GN50:GQ50,TRUE)=0),"未入力","")</f>
        <v/>
      </c>
      <c r="GN50" s="226"/>
      <c r="GO50" s="226"/>
      <c r="GP50" s="226"/>
      <c r="GQ50" s="226"/>
      <c r="GR50" s="226"/>
    </row>
    <row r="51" spans="1:200" ht="4" customHeight="1">
      <c r="A51" s="148"/>
      <c r="B51" s="197"/>
      <c r="C51" s="197"/>
      <c r="D51" s="197"/>
      <c r="E51" s="197"/>
      <c r="F51" s="197"/>
      <c r="G51" s="197"/>
      <c r="H51" s="197"/>
      <c r="I51" s="197"/>
      <c r="AJ51" s="4"/>
      <c r="AK51" s="4"/>
      <c r="AL51" s="149"/>
      <c r="AM51" s="4" t="str">
        <f>IF(AND($I45="",COUNTA(M54,S54,Z54,AG54)&gt;0),"回答不要",
  IF(AND($I45&lt;&gt;"",OR($R$16&lt;&gt;"",$R$17&lt;&gt;""),COUNTIF(AN43:AP43,TRUE)&gt;0),
  IF(AND($I45&lt;&gt;"",COUNTA(M54,S54,Z54,AG54)=0),"未入力",""),""))</f>
        <v/>
      </c>
      <c r="AS51" s="191"/>
      <c r="BA51" s="148"/>
      <c r="BB51" s="197"/>
      <c r="BC51" s="197"/>
      <c r="BD51" s="197"/>
      <c r="BE51" s="197"/>
      <c r="BF51" s="197"/>
      <c r="BG51" s="197"/>
      <c r="BH51" s="197"/>
      <c r="BI51" s="197"/>
      <c r="CJ51" s="4"/>
      <c r="CK51" s="4"/>
      <c r="CL51" s="149"/>
      <c r="CM51" s="4" t="str">
        <f>IF(AND($I45="",COUNTA(BM54,BS54,BZ54,CG54)&gt;0),"回答不要",
  IF(AND($I45&lt;&gt;"",OR($R$16&lt;&gt;"",$R$17&lt;&gt;""),COUNTIF(CN43:CP43,TRUE)&gt;0),
  IF(AND($I45&lt;&gt;"",COUNTA(BM54,BS54,BZ54,CG54)=0),"未入力",""),""))</f>
        <v/>
      </c>
      <c r="CS51" s="191"/>
      <c r="DA51" s="148"/>
      <c r="DB51" s="197"/>
      <c r="DC51" s="197"/>
      <c r="DD51" s="197"/>
      <c r="DE51" s="197"/>
      <c r="DF51" s="197"/>
      <c r="DG51" s="197"/>
      <c r="DH51" s="197"/>
      <c r="DI51" s="197"/>
      <c r="EJ51" s="4"/>
      <c r="EK51" s="4"/>
      <c r="EL51" s="149"/>
      <c r="EM51" s="4" t="str">
        <f>IF(AND($I45="",COUNTA(DM54,DS54,DZ54,EG54)&gt;0),"回答不要",
  IF(AND($I45&lt;&gt;"",OR($R$16&lt;&gt;"",$R$17&lt;&gt;""),COUNTIF(EN43:EP43,TRUE)&gt;0),
  IF(AND($I45&lt;&gt;"",COUNTA(DM54,DS54,DZ54,EG54)=0),"未入力",""),""))</f>
        <v/>
      </c>
      <c r="ES51" s="191"/>
      <c r="FA51" s="148"/>
      <c r="FB51" s="197"/>
      <c r="FC51" s="197"/>
      <c r="FD51" s="197"/>
      <c r="FE51" s="197"/>
      <c r="FF51" s="197"/>
      <c r="FG51" s="197"/>
      <c r="FH51" s="197"/>
      <c r="FI51" s="197"/>
      <c r="GJ51" s="4"/>
      <c r="GK51" s="4"/>
      <c r="GL51" s="149"/>
      <c r="GM51" s="4" t="str">
        <f>IF(AND($I45="",COUNTA(FM54,FS54,FZ54,GG54)&gt;0),"回答不要",
  IF(AND($I45&lt;&gt;"",OR($R$16&lt;&gt;"",$R$17&lt;&gt;""),COUNTIF(GN43:GP43,TRUE)&gt;0),
  IF(AND($I45&lt;&gt;"",COUNTA(FM54,FS54,FZ54,GG54)=0),"未入力",""),""))</f>
        <v/>
      </c>
    </row>
    <row r="52" spans="1:200" ht="4" customHeight="1">
      <c r="A52" s="148"/>
      <c r="B52" s="197"/>
      <c r="C52" s="197"/>
      <c r="D52" s="197"/>
      <c r="E52" s="197"/>
      <c r="F52" s="197"/>
      <c r="G52" s="197"/>
      <c r="H52" s="197"/>
      <c r="I52" s="197"/>
      <c r="AJ52" s="4"/>
      <c r="AK52" s="4"/>
      <c r="AL52" s="149"/>
      <c r="AM52" s="4" t="str">
        <f>IF(AND($I45&lt;&gt;"",COUNTA(M55,S55,Z55,AG55)=0),"未入力","")</f>
        <v/>
      </c>
      <c r="AS52" s="191"/>
      <c r="BA52" s="148"/>
      <c r="BB52" s="197"/>
      <c r="BC52" s="197"/>
      <c r="BD52" s="197"/>
      <c r="BE52" s="197"/>
      <c r="BF52" s="197"/>
      <c r="BG52" s="197"/>
      <c r="BH52" s="197"/>
      <c r="BI52" s="197"/>
      <c r="CJ52" s="4"/>
      <c r="CK52" s="4"/>
      <c r="CL52" s="149"/>
      <c r="CM52" s="4" t="str">
        <f>IF(AND($I45&lt;&gt;"",COUNTA(BM55,BS55,BZ55,CG55)=0),"未入力","")</f>
        <v/>
      </c>
      <c r="CS52" s="191"/>
      <c r="DA52" s="148"/>
      <c r="DB52" s="197"/>
      <c r="DC52" s="197"/>
      <c r="DD52" s="197"/>
      <c r="DE52" s="197"/>
      <c r="DF52" s="197"/>
      <c r="DG52" s="197"/>
      <c r="DH52" s="197"/>
      <c r="DI52" s="197"/>
      <c r="EJ52" s="4"/>
      <c r="EK52" s="4"/>
      <c r="EL52" s="149"/>
      <c r="EM52" s="4" t="str">
        <f>IF(AND($I45&lt;&gt;"",COUNTA(DM55,DS55,DZ55,EG55)=0),"未入力","")</f>
        <v/>
      </c>
      <c r="ES52" s="191"/>
      <c r="FA52" s="148"/>
      <c r="FB52" s="197"/>
      <c r="FC52" s="197"/>
      <c r="FD52" s="197"/>
      <c r="FE52" s="197"/>
      <c r="FF52" s="197"/>
      <c r="FG52" s="197"/>
      <c r="FH52" s="197"/>
      <c r="FI52" s="197"/>
      <c r="GJ52" s="4"/>
      <c r="GK52" s="4"/>
      <c r="GL52" s="149"/>
      <c r="GM52" s="4" t="str">
        <f>IF(AND($I45&lt;&gt;"",COUNTA(FM55,FS55,FZ55,GG55)=0),"未入力","")</f>
        <v/>
      </c>
    </row>
    <row r="53" spans="1:200" ht="18" customHeight="1">
      <c r="A53" s="148"/>
      <c r="B53" s="360" t="s">
        <v>2245</v>
      </c>
      <c r="C53" s="347"/>
      <c r="D53" s="347"/>
      <c r="E53" s="347"/>
      <c r="F53" s="347"/>
      <c r="G53" s="347"/>
      <c r="H53" s="347"/>
      <c r="I53" s="347"/>
      <c r="J53" s="342"/>
      <c r="K53" s="343"/>
      <c r="L53" s="343"/>
      <c r="M53" s="343"/>
      <c r="N53" s="343"/>
      <c r="O53" s="343"/>
      <c r="P53" s="348"/>
      <c r="Q53" s="144"/>
      <c r="R53" s="144"/>
      <c r="S53" s="144"/>
      <c r="T53" s="144"/>
      <c r="U53" s="144"/>
      <c r="V53" s="144"/>
      <c r="W53" s="144"/>
      <c r="X53" s="144"/>
      <c r="Y53" s="144"/>
      <c r="Z53" s="144"/>
      <c r="AA53" s="144"/>
      <c r="AB53" s="144"/>
      <c r="AC53" s="144"/>
      <c r="AD53" s="144"/>
      <c r="AE53" s="144"/>
      <c r="AF53" s="144"/>
      <c r="AG53" s="144"/>
      <c r="AH53" s="144"/>
      <c r="AI53" s="144"/>
      <c r="AJ53" s="4"/>
      <c r="AK53" s="4"/>
      <c r="AL53" s="149"/>
      <c r="AM53" s="4"/>
      <c r="AS53" s="191"/>
      <c r="BA53" s="148"/>
      <c r="BB53" s="360" t="s">
        <v>2245</v>
      </c>
      <c r="BC53" s="347"/>
      <c r="BD53" s="347"/>
      <c r="BE53" s="347"/>
      <c r="BF53" s="347"/>
      <c r="BG53" s="347"/>
      <c r="BH53" s="347"/>
      <c r="BI53" s="347"/>
      <c r="BJ53" s="342"/>
      <c r="BK53" s="343"/>
      <c r="BL53" s="343"/>
      <c r="BM53" s="343"/>
      <c r="BN53" s="343"/>
      <c r="BO53" s="343"/>
      <c r="BP53" s="348"/>
      <c r="BQ53" s="144"/>
      <c r="BR53" s="144"/>
      <c r="BS53" s="144"/>
      <c r="BT53" s="144"/>
      <c r="BU53" s="144"/>
      <c r="BV53" s="144"/>
      <c r="BW53" s="144"/>
      <c r="BX53" s="144"/>
      <c r="BY53" s="144"/>
      <c r="BZ53" s="144"/>
      <c r="CA53" s="144"/>
      <c r="CB53" s="144"/>
      <c r="CC53" s="144"/>
      <c r="CD53" s="144"/>
      <c r="CE53" s="144"/>
      <c r="CF53" s="144"/>
      <c r="CG53" s="144"/>
      <c r="CH53" s="144"/>
      <c r="CI53" s="144"/>
      <c r="CJ53" s="4"/>
      <c r="CK53" s="4"/>
      <c r="CL53" s="149"/>
      <c r="CM53" s="4"/>
      <c r="CS53" s="191"/>
      <c r="DA53" s="148"/>
      <c r="DB53" s="360" t="s">
        <v>2245</v>
      </c>
      <c r="DC53" s="347"/>
      <c r="DD53" s="347"/>
      <c r="DE53" s="347"/>
      <c r="DF53" s="347"/>
      <c r="DG53" s="347"/>
      <c r="DH53" s="347"/>
      <c r="DI53" s="347"/>
      <c r="DJ53" s="342"/>
      <c r="DK53" s="343"/>
      <c r="DL53" s="343"/>
      <c r="DM53" s="343"/>
      <c r="DN53" s="343"/>
      <c r="DO53" s="343"/>
      <c r="DP53" s="348"/>
      <c r="DQ53" s="144"/>
      <c r="DR53" s="144"/>
      <c r="DS53" s="144"/>
      <c r="DT53" s="144"/>
      <c r="DU53" s="144"/>
      <c r="DV53" s="144"/>
      <c r="DW53" s="144"/>
      <c r="DX53" s="144"/>
      <c r="DY53" s="144"/>
      <c r="DZ53" s="144"/>
      <c r="EA53" s="144"/>
      <c r="EB53" s="144"/>
      <c r="EC53" s="144"/>
      <c r="ED53" s="144"/>
      <c r="EE53" s="144"/>
      <c r="EF53" s="144"/>
      <c r="EG53" s="144"/>
      <c r="EH53" s="144"/>
      <c r="EI53" s="144"/>
      <c r="EJ53" s="4"/>
      <c r="EK53" s="4"/>
      <c r="EL53" s="149"/>
      <c r="EM53" s="4"/>
      <c r="ES53" s="191"/>
      <c r="FA53" s="148"/>
      <c r="FB53" s="360" t="s">
        <v>2245</v>
      </c>
      <c r="FC53" s="347"/>
      <c r="FD53" s="347"/>
      <c r="FE53" s="347"/>
      <c r="FF53" s="347"/>
      <c r="FG53" s="347"/>
      <c r="FH53" s="347"/>
      <c r="FI53" s="347"/>
      <c r="FJ53" s="342"/>
      <c r="FK53" s="343"/>
      <c r="FL53" s="343"/>
      <c r="FM53" s="343"/>
      <c r="FN53" s="343"/>
      <c r="FO53" s="343"/>
      <c r="FP53" s="348"/>
      <c r="FQ53" s="144"/>
      <c r="FR53" s="144"/>
      <c r="FS53" s="144"/>
      <c r="FT53" s="144"/>
      <c r="FU53" s="144"/>
      <c r="FV53" s="144"/>
      <c r="FW53" s="144"/>
      <c r="FX53" s="144"/>
      <c r="FY53" s="144"/>
      <c r="FZ53" s="144"/>
      <c r="GA53" s="144"/>
      <c r="GB53" s="144"/>
      <c r="GC53" s="144"/>
      <c r="GD53" s="144"/>
      <c r="GE53" s="144"/>
      <c r="GF53" s="144"/>
      <c r="GG53" s="144"/>
      <c r="GH53" s="144"/>
      <c r="GI53" s="144"/>
      <c r="GJ53" s="4"/>
      <c r="GK53" s="4"/>
      <c r="GL53" s="149"/>
      <c r="GM53" s="4"/>
    </row>
    <row r="54" spans="1:200" ht="31" customHeight="1">
      <c r="A54" s="148"/>
      <c r="B54" s="394" t="s">
        <v>2250</v>
      </c>
      <c r="C54" s="395"/>
      <c r="D54" s="395"/>
      <c r="E54" s="395"/>
      <c r="F54" s="395"/>
      <c r="G54" s="395"/>
      <c r="H54" s="395"/>
      <c r="I54" s="441"/>
      <c r="J54" s="154"/>
      <c r="K54" s="199" t="s">
        <v>52</v>
      </c>
      <c r="L54" s="199"/>
      <c r="M54" s="199"/>
      <c r="N54" s="199"/>
      <c r="O54" s="3"/>
      <c r="P54" s="197"/>
      <c r="Q54" s="225" t="s">
        <v>53</v>
      </c>
      <c r="R54" s="175"/>
      <c r="S54" s="175"/>
      <c r="T54" s="3"/>
      <c r="U54" s="175"/>
      <c r="V54" s="175"/>
      <c r="W54" s="3"/>
      <c r="X54" s="175"/>
      <c r="Y54" s="175"/>
      <c r="Z54" s="147"/>
      <c r="AA54" s="148"/>
      <c r="AB54" s="4"/>
      <c r="AC54" s="4"/>
      <c r="AD54" s="4"/>
      <c r="AE54" s="4"/>
      <c r="AF54" s="4"/>
      <c r="AG54" s="4"/>
      <c r="AH54" s="4"/>
      <c r="AI54" s="4"/>
      <c r="AJ54" s="4"/>
      <c r="AK54" s="4"/>
      <c r="AL54" s="149"/>
      <c r="AM54" s="4"/>
      <c r="AN54" s="6" t="b">
        <v>0</v>
      </c>
      <c r="AO54" s="6" t="b">
        <v>0</v>
      </c>
      <c r="AS54" s="191"/>
      <c r="BA54" s="148"/>
      <c r="BB54" s="394" t="s">
        <v>2250</v>
      </c>
      <c r="BC54" s="395"/>
      <c r="BD54" s="395"/>
      <c r="BE54" s="395"/>
      <c r="BF54" s="395"/>
      <c r="BG54" s="395"/>
      <c r="BH54" s="395"/>
      <c r="BI54" s="441"/>
      <c r="BJ54" s="154"/>
      <c r="BK54" s="199" t="s">
        <v>52</v>
      </c>
      <c r="BL54" s="199"/>
      <c r="BM54" s="199"/>
      <c r="BN54" s="199"/>
      <c r="BO54" s="3"/>
      <c r="BP54" s="197"/>
      <c r="BQ54" s="225" t="s">
        <v>53</v>
      </c>
      <c r="BR54" s="175"/>
      <c r="BS54" s="175"/>
      <c r="BT54" s="3"/>
      <c r="BU54" s="175"/>
      <c r="BV54" s="175"/>
      <c r="BW54" s="3"/>
      <c r="BX54" s="175"/>
      <c r="BY54" s="175"/>
      <c r="BZ54" s="147"/>
      <c r="CA54" s="148"/>
      <c r="CB54" s="4"/>
      <c r="CC54" s="4"/>
      <c r="CD54" s="4"/>
      <c r="CE54" s="4"/>
      <c r="CF54" s="4"/>
      <c r="CG54" s="4"/>
      <c r="CH54" s="4"/>
      <c r="CI54" s="4"/>
      <c r="CJ54" s="4"/>
      <c r="CK54" s="4"/>
      <c r="CL54" s="149"/>
      <c r="CM54" s="4"/>
      <c r="CN54" s="6" t="b">
        <v>0</v>
      </c>
      <c r="CO54" s="6" t="b">
        <v>0</v>
      </c>
      <c r="CS54" s="191"/>
      <c r="DA54" s="148"/>
      <c r="DB54" s="394" t="s">
        <v>2250</v>
      </c>
      <c r="DC54" s="395"/>
      <c r="DD54" s="395"/>
      <c r="DE54" s="395"/>
      <c r="DF54" s="395"/>
      <c r="DG54" s="395"/>
      <c r="DH54" s="395"/>
      <c r="DI54" s="441"/>
      <c r="DJ54" s="154"/>
      <c r="DK54" s="199" t="s">
        <v>52</v>
      </c>
      <c r="DL54" s="199"/>
      <c r="DM54" s="199"/>
      <c r="DN54" s="199"/>
      <c r="DO54" s="3"/>
      <c r="DP54" s="197"/>
      <c r="DQ54" s="225" t="s">
        <v>53</v>
      </c>
      <c r="DR54" s="175"/>
      <c r="DS54" s="175"/>
      <c r="DT54" s="3"/>
      <c r="DU54" s="175"/>
      <c r="DV54" s="175"/>
      <c r="DW54" s="3"/>
      <c r="DX54" s="175"/>
      <c r="DY54" s="175"/>
      <c r="DZ54" s="147"/>
      <c r="EA54" s="148"/>
      <c r="EB54" s="4"/>
      <c r="EC54" s="4"/>
      <c r="ED54" s="4"/>
      <c r="EE54" s="4"/>
      <c r="EF54" s="4"/>
      <c r="EG54" s="4"/>
      <c r="EH54" s="4"/>
      <c r="EI54" s="4"/>
      <c r="EJ54" s="4"/>
      <c r="EK54" s="4"/>
      <c r="EL54" s="149"/>
      <c r="EM54" s="4"/>
      <c r="EN54" s="6" t="b">
        <v>0</v>
      </c>
      <c r="EO54" s="6" t="b">
        <v>0</v>
      </c>
      <c r="ES54" s="191"/>
      <c r="FA54" s="148"/>
      <c r="FB54" s="394" t="s">
        <v>2250</v>
      </c>
      <c r="FC54" s="395"/>
      <c r="FD54" s="395"/>
      <c r="FE54" s="395"/>
      <c r="FF54" s="395"/>
      <c r="FG54" s="395"/>
      <c r="FH54" s="395"/>
      <c r="FI54" s="441"/>
      <c r="FJ54" s="154"/>
      <c r="FK54" s="199" t="s">
        <v>52</v>
      </c>
      <c r="FL54" s="199"/>
      <c r="FM54" s="199"/>
      <c r="FN54" s="199"/>
      <c r="FO54" s="3"/>
      <c r="FP54" s="197"/>
      <c r="FQ54" s="225" t="s">
        <v>53</v>
      </c>
      <c r="FR54" s="175"/>
      <c r="FS54" s="175"/>
      <c r="FT54" s="3"/>
      <c r="FU54" s="175"/>
      <c r="FV54" s="175"/>
      <c r="FW54" s="3"/>
      <c r="FX54" s="175"/>
      <c r="FY54" s="175"/>
      <c r="FZ54" s="147"/>
      <c r="GA54" s="148"/>
      <c r="GB54" s="4"/>
      <c r="GC54" s="4"/>
      <c r="GD54" s="4"/>
      <c r="GE54" s="4"/>
      <c r="GF54" s="4"/>
      <c r="GG54" s="4"/>
      <c r="GH54" s="4"/>
      <c r="GI54" s="4"/>
      <c r="GJ54" s="4"/>
      <c r="GK54" s="4"/>
      <c r="GL54" s="149"/>
      <c r="GM54" s="4"/>
      <c r="GN54" s="6" t="b">
        <v>0</v>
      </c>
      <c r="GO54" s="6" t="b">
        <v>0</v>
      </c>
    </row>
    <row r="55" spans="1:200" ht="17.149999999999999" customHeight="1">
      <c r="A55" s="148"/>
      <c r="B55" s="398" t="s">
        <v>2251</v>
      </c>
      <c r="C55" s="399"/>
      <c r="D55" s="399"/>
      <c r="E55" s="399"/>
      <c r="F55" s="399"/>
      <c r="G55" s="399"/>
      <c r="H55" s="399"/>
      <c r="I55" s="400"/>
      <c r="J55" s="154"/>
      <c r="K55" s="3" t="s">
        <v>54</v>
      </c>
      <c r="L55" s="3"/>
      <c r="M55" s="3"/>
      <c r="N55" s="3"/>
      <c r="O55" s="3"/>
      <c r="P55" s="3"/>
      <c r="Q55" s="3"/>
      <c r="R55" s="3"/>
      <c r="S55" s="450" t="s">
        <v>2407</v>
      </c>
      <c r="T55" s="450"/>
      <c r="U55" s="450"/>
      <c r="V55" s="450"/>
      <c r="W55" s="450"/>
      <c r="X55" s="3"/>
      <c r="Y55" s="3"/>
      <c r="Z55" s="338" t="s">
        <v>56</v>
      </c>
      <c r="AA55" s="338"/>
      <c r="AB55" s="338"/>
      <c r="AC55" s="338"/>
      <c r="AD55" s="338"/>
      <c r="AE55" s="338"/>
      <c r="AF55" s="338"/>
      <c r="AG55" s="338"/>
      <c r="AH55" s="338"/>
      <c r="AI55" s="339"/>
      <c r="AJ55" s="4"/>
      <c r="AK55" s="4"/>
      <c r="AL55" s="149"/>
      <c r="AN55" s="6" t="b">
        <v>0</v>
      </c>
      <c r="AO55" s="6" t="b">
        <v>0</v>
      </c>
      <c r="AP55" s="6" t="b">
        <v>0</v>
      </c>
      <c r="AS55" s="191"/>
      <c r="BA55" s="148"/>
      <c r="BB55" s="398" t="s">
        <v>2251</v>
      </c>
      <c r="BC55" s="399"/>
      <c r="BD55" s="399"/>
      <c r="BE55" s="399"/>
      <c r="BF55" s="399"/>
      <c r="BG55" s="399"/>
      <c r="BH55" s="399"/>
      <c r="BI55" s="400"/>
      <c r="BJ55" s="154"/>
      <c r="BK55" s="3" t="s">
        <v>54</v>
      </c>
      <c r="BL55" s="3"/>
      <c r="BM55" s="3"/>
      <c r="BN55" s="3"/>
      <c r="BO55" s="3"/>
      <c r="BP55" s="3"/>
      <c r="BQ55" s="3"/>
      <c r="BR55" s="3"/>
      <c r="BS55" s="450" t="s">
        <v>2407</v>
      </c>
      <c r="BT55" s="450"/>
      <c r="BU55" s="450"/>
      <c r="BV55" s="450"/>
      <c r="BW55" s="450"/>
      <c r="BX55" s="3"/>
      <c r="BY55" s="3"/>
      <c r="BZ55" s="338" t="s">
        <v>56</v>
      </c>
      <c r="CA55" s="338"/>
      <c r="CB55" s="338"/>
      <c r="CC55" s="338"/>
      <c r="CD55" s="338"/>
      <c r="CE55" s="338"/>
      <c r="CF55" s="338"/>
      <c r="CG55" s="338"/>
      <c r="CH55" s="338"/>
      <c r="CI55" s="339"/>
      <c r="CJ55" s="4"/>
      <c r="CK55" s="4"/>
      <c r="CL55" s="149"/>
      <c r="CN55" s="6" t="b">
        <v>0</v>
      </c>
      <c r="CO55" s="6" t="b">
        <v>0</v>
      </c>
      <c r="CP55" s="6" t="b">
        <v>0</v>
      </c>
      <c r="CS55" s="191"/>
      <c r="DA55" s="148"/>
      <c r="DB55" s="398" t="s">
        <v>2251</v>
      </c>
      <c r="DC55" s="399"/>
      <c r="DD55" s="399"/>
      <c r="DE55" s="399"/>
      <c r="DF55" s="399"/>
      <c r="DG55" s="399"/>
      <c r="DH55" s="399"/>
      <c r="DI55" s="400"/>
      <c r="DJ55" s="154"/>
      <c r="DK55" s="3" t="s">
        <v>54</v>
      </c>
      <c r="DL55" s="3"/>
      <c r="DM55" s="3"/>
      <c r="DN55" s="3"/>
      <c r="DO55" s="3"/>
      <c r="DP55" s="3"/>
      <c r="DQ55" s="3"/>
      <c r="DR55" s="3"/>
      <c r="DS55" s="450" t="s">
        <v>2407</v>
      </c>
      <c r="DT55" s="450"/>
      <c r="DU55" s="450"/>
      <c r="DV55" s="450"/>
      <c r="DW55" s="450"/>
      <c r="DX55" s="3"/>
      <c r="DY55" s="3"/>
      <c r="DZ55" s="338" t="s">
        <v>56</v>
      </c>
      <c r="EA55" s="338"/>
      <c r="EB55" s="338"/>
      <c r="EC55" s="338"/>
      <c r="ED55" s="338"/>
      <c r="EE55" s="338"/>
      <c r="EF55" s="338"/>
      <c r="EG55" s="338"/>
      <c r="EH55" s="338"/>
      <c r="EI55" s="339"/>
      <c r="EJ55" s="4"/>
      <c r="EK55" s="4"/>
      <c r="EL55" s="149"/>
      <c r="EN55" s="6" t="b">
        <v>0</v>
      </c>
      <c r="EO55" s="6" t="b">
        <v>0</v>
      </c>
      <c r="EP55" s="6" t="b">
        <v>0</v>
      </c>
      <c r="ES55" s="191"/>
      <c r="FA55" s="148"/>
      <c r="FB55" s="398" t="s">
        <v>2251</v>
      </c>
      <c r="FC55" s="399"/>
      <c r="FD55" s="399"/>
      <c r="FE55" s="399"/>
      <c r="FF55" s="399"/>
      <c r="FG55" s="399"/>
      <c r="FH55" s="399"/>
      <c r="FI55" s="400"/>
      <c r="FJ55" s="154"/>
      <c r="FK55" s="3" t="s">
        <v>54</v>
      </c>
      <c r="FL55" s="3"/>
      <c r="FM55" s="3"/>
      <c r="FN55" s="3"/>
      <c r="FO55" s="3"/>
      <c r="FP55" s="3"/>
      <c r="FQ55" s="3"/>
      <c r="FR55" s="3"/>
      <c r="FS55" s="450" t="s">
        <v>2407</v>
      </c>
      <c r="FT55" s="450"/>
      <c r="FU55" s="450"/>
      <c r="FV55" s="450"/>
      <c r="FW55" s="450"/>
      <c r="FX55" s="3"/>
      <c r="FY55" s="3"/>
      <c r="FZ55" s="338" t="s">
        <v>56</v>
      </c>
      <c r="GA55" s="338"/>
      <c r="GB55" s="338"/>
      <c r="GC55" s="338"/>
      <c r="GD55" s="338"/>
      <c r="GE55" s="338"/>
      <c r="GF55" s="338"/>
      <c r="GG55" s="338"/>
      <c r="GH55" s="338"/>
      <c r="GI55" s="339"/>
      <c r="GJ55" s="4"/>
      <c r="GK55" s="4"/>
      <c r="GL55" s="149"/>
      <c r="GN55" s="6" t="b">
        <v>0</v>
      </c>
      <c r="GO55" s="6" t="b">
        <v>0</v>
      </c>
      <c r="GP55" s="6" t="b">
        <v>0</v>
      </c>
    </row>
    <row r="56" spans="1:200" ht="17.149999999999999" customHeight="1">
      <c r="A56" s="148"/>
      <c r="B56" s="401"/>
      <c r="C56" s="402"/>
      <c r="D56" s="402"/>
      <c r="E56" s="402"/>
      <c r="F56" s="402"/>
      <c r="G56" s="402"/>
      <c r="H56" s="402"/>
      <c r="I56" s="403"/>
      <c r="J56" s="150"/>
      <c r="K56" s="366" t="s">
        <v>57</v>
      </c>
      <c r="L56" s="366"/>
      <c r="M56" s="366"/>
      <c r="N56" s="366"/>
      <c r="O56" s="366"/>
      <c r="P56" s="366"/>
      <c r="Q56" s="366"/>
      <c r="R56" s="366"/>
      <c r="S56" s="7"/>
      <c r="T56" s="7"/>
      <c r="U56" s="366" t="s">
        <v>58</v>
      </c>
      <c r="V56" s="366"/>
      <c r="W56" s="366"/>
      <c r="X56" s="366"/>
      <c r="Y56" s="7"/>
      <c r="Z56" s="7"/>
      <c r="AA56" s="7"/>
      <c r="AB56" s="7"/>
      <c r="AC56" s="7"/>
      <c r="AD56" s="7"/>
      <c r="AE56" s="7"/>
      <c r="AF56" s="7"/>
      <c r="AG56" s="7"/>
      <c r="AH56" s="7"/>
      <c r="AI56" s="151"/>
      <c r="AJ56" s="4"/>
      <c r="AK56" s="4"/>
      <c r="AL56" s="149"/>
      <c r="AN56" s="6" t="b">
        <v>0</v>
      </c>
      <c r="AO56" s="6" t="b">
        <v>0</v>
      </c>
      <c r="AS56" s="191"/>
      <c r="BA56" s="148"/>
      <c r="BB56" s="401"/>
      <c r="BC56" s="402"/>
      <c r="BD56" s="402"/>
      <c r="BE56" s="402"/>
      <c r="BF56" s="402"/>
      <c r="BG56" s="402"/>
      <c r="BH56" s="402"/>
      <c r="BI56" s="403"/>
      <c r="BJ56" s="150"/>
      <c r="BK56" s="366" t="s">
        <v>57</v>
      </c>
      <c r="BL56" s="366"/>
      <c r="BM56" s="366"/>
      <c r="BN56" s="366"/>
      <c r="BO56" s="366"/>
      <c r="BP56" s="366"/>
      <c r="BQ56" s="366"/>
      <c r="BR56" s="366"/>
      <c r="BS56" s="7"/>
      <c r="BT56" s="7"/>
      <c r="BU56" s="366" t="s">
        <v>58</v>
      </c>
      <c r="BV56" s="366"/>
      <c r="BW56" s="366"/>
      <c r="BX56" s="366"/>
      <c r="BY56" s="7"/>
      <c r="BZ56" s="7"/>
      <c r="CA56" s="7"/>
      <c r="CB56" s="7"/>
      <c r="CC56" s="7"/>
      <c r="CD56" s="7"/>
      <c r="CE56" s="7"/>
      <c r="CF56" s="7"/>
      <c r="CG56" s="7"/>
      <c r="CH56" s="7"/>
      <c r="CI56" s="151"/>
      <c r="CJ56" s="4"/>
      <c r="CK56" s="4"/>
      <c r="CL56" s="149"/>
      <c r="CN56" s="6" t="b">
        <v>0</v>
      </c>
      <c r="CO56" s="6" t="b">
        <v>0</v>
      </c>
      <c r="CS56" s="191"/>
      <c r="DA56" s="148"/>
      <c r="DB56" s="401"/>
      <c r="DC56" s="402"/>
      <c r="DD56" s="402"/>
      <c r="DE56" s="402"/>
      <c r="DF56" s="402"/>
      <c r="DG56" s="402"/>
      <c r="DH56" s="402"/>
      <c r="DI56" s="403"/>
      <c r="DJ56" s="150"/>
      <c r="DK56" s="366" t="s">
        <v>57</v>
      </c>
      <c r="DL56" s="366"/>
      <c r="DM56" s="366"/>
      <c r="DN56" s="366"/>
      <c r="DO56" s="366"/>
      <c r="DP56" s="366"/>
      <c r="DQ56" s="366"/>
      <c r="DR56" s="366"/>
      <c r="DS56" s="7"/>
      <c r="DT56" s="7"/>
      <c r="DU56" s="366" t="s">
        <v>58</v>
      </c>
      <c r="DV56" s="366"/>
      <c r="DW56" s="366"/>
      <c r="DX56" s="366"/>
      <c r="DY56" s="7"/>
      <c r="DZ56" s="7"/>
      <c r="EA56" s="7"/>
      <c r="EB56" s="7"/>
      <c r="EC56" s="7"/>
      <c r="ED56" s="7"/>
      <c r="EE56" s="7"/>
      <c r="EF56" s="7"/>
      <c r="EG56" s="7"/>
      <c r="EH56" s="7"/>
      <c r="EI56" s="151"/>
      <c r="EJ56" s="4"/>
      <c r="EK56" s="4"/>
      <c r="EL56" s="149"/>
      <c r="EN56" s="6" t="b">
        <v>0</v>
      </c>
      <c r="EO56" s="6" t="b">
        <v>0</v>
      </c>
      <c r="ES56" s="191"/>
      <c r="FA56" s="148"/>
      <c r="FB56" s="401"/>
      <c r="FC56" s="402"/>
      <c r="FD56" s="402"/>
      <c r="FE56" s="402"/>
      <c r="FF56" s="402"/>
      <c r="FG56" s="402"/>
      <c r="FH56" s="402"/>
      <c r="FI56" s="403"/>
      <c r="FJ56" s="150"/>
      <c r="FK56" s="366" t="s">
        <v>57</v>
      </c>
      <c r="FL56" s="366"/>
      <c r="FM56" s="366"/>
      <c r="FN56" s="366"/>
      <c r="FO56" s="366"/>
      <c r="FP56" s="366"/>
      <c r="FQ56" s="366"/>
      <c r="FR56" s="366"/>
      <c r="FS56" s="7"/>
      <c r="FT56" s="7"/>
      <c r="FU56" s="366" t="s">
        <v>58</v>
      </c>
      <c r="FV56" s="366"/>
      <c r="FW56" s="366"/>
      <c r="FX56" s="366"/>
      <c r="FY56" s="7"/>
      <c r="FZ56" s="7"/>
      <c r="GA56" s="7"/>
      <c r="GB56" s="7"/>
      <c r="GC56" s="7"/>
      <c r="GD56" s="7"/>
      <c r="GE56" s="7"/>
      <c r="GF56" s="7"/>
      <c r="GG56" s="7"/>
      <c r="GH56" s="7"/>
      <c r="GI56" s="151"/>
      <c r="GJ56" s="4"/>
      <c r="GK56" s="4"/>
      <c r="GL56" s="149"/>
      <c r="GN56" s="6" t="b">
        <v>0</v>
      </c>
      <c r="GO56" s="6" t="b">
        <v>0</v>
      </c>
    </row>
    <row r="57" spans="1:200" ht="17.149999999999999" customHeight="1">
      <c r="A57" s="148"/>
      <c r="B57" s="373" t="s">
        <v>2252</v>
      </c>
      <c r="C57" s="374"/>
      <c r="D57" s="374"/>
      <c r="E57" s="374"/>
      <c r="F57" s="374"/>
      <c r="G57" s="374"/>
      <c r="H57" s="374"/>
      <c r="I57" s="375"/>
      <c r="J57" s="152"/>
      <c r="K57" s="347" t="s">
        <v>59</v>
      </c>
      <c r="L57" s="347"/>
      <c r="M57" s="347"/>
      <c r="N57" s="347"/>
      <c r="O57" s="347"/>
      <c r="P57" s="227"/>
      <c r="Q57" s="153"/>
      <c r="R57" s="374" t="s">
        <v>60</v>
      </c>
      <c r="S57" s="374"/>
      <c r="T57" s="374"/>
      <c r="U57" s="374"/>
      <c r="V57" s="374"/>
      <c r="W57" s="374"/>
      <c r="X57" s="153"/>
      <c r="Y57" s="347" t="s">
        <v>61</v>
      </c>
      <c r="Z57" s="347"/>
      <c r="AA57" s="347"/>
      <c r="AB57" s="347"/>
      <c r="AC57" s="347"/>
      <c r="AD57" s="361"/>
      <c r="AE57" s="4"/>
      <c r="AF57" s="4"/>
      <c r="AG57" s="4"/>
      <c r="AH57" s="4"/>
      <c r="AJ57" s="4"/>
      <c r="AK57" s="4"/>
      <c r="AL57" s="149"/>
      <c r="AN57" s="6" t="b">
        <v>0</v>
      </c>
      <c r="AO57" s="6" t="b">
        <v>0</v>
      </c>
      <c r="AP57" s="6" t="b">
        <v>0</v>
      </c>
      <c r="AS57" s="191"/>
      <c r="BA57" s="148"/>
      <c r="BB57" s="373" t="s">
        <v>2252</v>
      </c>
      <c r="BC57" s="374"/>
      <c r="BD57" s="374"/>
      <c r="BE57" s="374"/>
      <c r="BF57" s="374"/>
      <c r="BG57" s="374"/>
      <c r="BH57" s="374"/>
      <c r="BI57" s="375"/>
      <c r="BJ57" s="152"/>
      <c r="BK57" s="347" t="s">
        <v>59</v>
      </c>
      <c r="BL57" s="347"/>
      <c r="BM57" s="347"/>
      <c r="BN57" s="347"/>
      <c r="BO57" s="347"/>
      <c r="BP57" s="227"/>
      <c r="BQ57" s="153"/>
      <c r="BR57" s="374" t="s">
        <v>60</v>
      </c>
      <c r="BS57" s="374"/>
      <c r="BT57" s="374"/>
      <c r="BU57" s="374"/>
      <c r="BV57" s="374"/>
      <c r="BW57" s="374"/>
      <c r="BX57" s="153"/>
      <c r="BY57" s="347" t="s">
        <v>61</v>
      </c>
      <c r="BZ57" s="347"/>
      <c r="CA57" s="347"/>
      <c r="CB57" s="347"/>
      <c r="CC57" s="347"/>
      <c r="CD57" s="361"/>
      <c r="CE57" s="4"/>
      <c r="CF57" s="4"/>
      <c r="CG57" s="4"/>
      <c r="CH57" s="4"/>
      <c r="CJ57" s="4"/>
      <c r="CK57" s="4"/>
      <c r="CL57" s="149"/>
      <c r="CN57" s="6" t="b">
        <v>0</v>
      </c>
      <c r="CO57" s="6" t="b">
        <v>0</v>
      </c>
      <c r="CP57" s="6" t="b">
        <v>0</v>
      </c>
      <c r="CS57" s="191"/>
      <c r="DA57" s="148"/>
      <c r="DB57" s="373" t="s">
        <v>2252</v>
      </c>
      <c r="DC57" s="374"/>
      <c r="DD57" s="374"/>
      <c r="DE57" s="374"/>
      <c r="DF57" s="374"/>
      <c r="DG57" s="374"/>
      <c r="DH57" s="374"/>
      <c r="DI57" s="375"/>
      <c r="DJ57" s="152"/>
      <c r="DK57" s="347" t="s">
        <v>59</v>
      </c>
      <c r="DL57" s="347"/>
      <c r="DM57" s="347"/>
      <c r="DN57" s="347"/>
      <c r="DO57" s="347"/>
      <c r="DP57" s="227"/>
      <c r="DQ57" s="153"/>
      <c r="DR57" s="374" t="s">
        <v>60</v>
      </c>
      <c r="DS57" s="374"/>
      <c r="DT57" s="374"/>
      <c r="DU57" s="374"/>
      <c r="DV57" s="374"/>
      <c r="DW57" s="374"/>
      <c r="DX57" s="153"/>
      <c r="DY57" s="347" t="s">
        <v>61</v>
      </c>
      <c r="DZ57" s="347"/>
      <c r="EA57" s="347"/>
      <c r="EB57" s="347"/>
      <c r="EC57" s="347"/>
      <c r="ED57" s="361"/>
      <c r="EE57" s="4"/>
      <c r="EF57" s="4"/>
      <c r="EG57" s="4"/>
      <c r="EH57" s="4"/>
      <c r="EJ57" s="4"/>
      <c r="EK57" s="4"/>
      <c r="EL57" s="149"/>
      <c r="EN57" s="6" t="b">
        <v>0</v>
      </c>
      <c r="EO57" s="6" t="b">
        <v>0</v>
      </c>
      <c r="EP57" s="6" t="b">
        <v>0</v>
      </c>
      <c r="ES57" s="191"/>
      <c r="FA57" s="148"/>
      <c r="FB57" s="373" t="s">
        <v>2252</v>
      </c>
      <c r="FC57" s="374"/>
      <c r="FD57" s="374"/>
      <c r="FE57" s="374"/>
      <c r="FF57" s="374"/>
      <c r="FG57" s="374"/>
      <c r="FH57" s="374"/>
      <c r="FI57" s="375"/>
      <c r="FJ57" s="152"/>
      <c r="FK57" s="347" t="s">
        <v>59</v>
      </c>
      <c r="FL57" s="347"/>
      <c r="FM57" s="347"/>
      <c r="FN57" s="347"/>
      <c r="FO57" s="347"/>
      <c r="FP57" s="227"/>
      <c r="FQ57" s="153"/>
      <c r="FR57" s="374" t="s">
        <v>60</v>
      </c>
      <c r="FS57" s="374"/>
      <c r="FT57" s="374"/>
      <c r="FU57" s="374"/>
      <c r="FV57" s="374"/>
      <c r="FW57" s="374"/>
      <c r="FX57" s="153"/>
      <c r="FY57" s="347" t="s">
        <v>61</v>
      </c>
      <c r="FZ57" s="347"/>
      <c r="GA57" s="347"/>
      <c r="GB57" s="347"/>
      <c r="GC57" s="347"/>
      <c r="GD57" s="361"/>
      <c r="GE57" s="4"/>
      <c r="GF57" s="4"/>
      <c r="GG57" s="4"/>
      <c r="GH57" s="4"/>
      <c r="GJ57" s="4"/>
      <c r="GK57" s="4"/>
      <c r="GL57" s="149"/>
      <c r="GN57" s="6" t="b">
        <v>0</v>
      </c>
      <c r="GO57" s="6" t="b">
        <v>0</v>
      </c>
      <c r="GP57" s="6" t="b">
        <v>0</v>
      </c>
    </row>
    <row r="58" spans="1:200" ht="17.149999999999999" customHeight="1">
      <c r="A58" s="148"/>
      <c r="B58" s="360" t="s">
        <v>2253</v>
      </c>
      <c r="C58" s="347"/>
      <c r="D58" s="347"/>
      <c r="E58" s="347"/>
      <c r="F58" s="347"/>
      <c r="G58" s="347"/>
      <c r="H58" s="347"/>
      <c r="I58" s="361"/>
      <c r="J58" s="152"/>
      <c r="K58" s="347" t="s">
        <v>62</v>
      </c>
      <c r="L58" s="347"/>
      <c r="M58" s="347"/>
      <c r="N58" s="347"/>
      <c r="O58" s="347"/>
      <c r="P58" s="227"/>
      <c r="Q58" s="153"/>
      <c r="R58" s="347" t="s">
        <v>63</v>
      </c>
      <c r="S58" s="347"/>
      <c r="T58" s="347"/>
      <c r="U58" s="347"/>
      <c r="V58" s="347"/>
      <c r="W58" s="347"/>
      <c r="X58" s="153"/>
      <c r="Y58" s="374" t="s">
        <v>64</v>
      </c>
      <c r="Z58" s="374"/>
      <c r="AA58" s="374"/>
      <c r="AB58" s="374"/>
      <c r="AC58" s="374"/>
      <c r="AD58" s="375"/>
      <c r="AE58" s="4"/>
      <c r="AF58" s="4"/>
      <c r="AG58" s="4"/>
      <c r="AH58" s="4"/>
      <c r="AJ58" s="4"/>
      <c r="AK58" s="4"/>
      <c r="AL58" s="149"/>
      <c r="AM58" s="4"/>
      <c r="AN58" s="6" t="b">
        <v>0</v>
      </c>
      <c r="AO58" s="6" t="b">
        <v>0</v>
      </c>
      <c r="AP58" s="6" t="b">
        <v>0</v>
      </c>
      <c r="AS58" s="191"/>
      <c r="BA58" s="148"/>
      <c r="BB58" s="360" t="s">
        <v>2253</v>
      </c>
      <c r="BC58" s="347"/>
      <c r="BD58" s="347"/>
      <c r="BE58" s="347"/>
      <c r="BF58" s="347"/>
      <c r="BG58" s="347"/>
      <c r="BH58" s="347"/>
      <c r="BI58" s="361"/>
      <c r="BJ58" s="152"/>
      <c r="BK58" s="347" t="s">
        <v>62</v>
      </c>
      <c r="BL58" s="347"/>
      <c r="BM58" s="347"/>
      <c r="BN58" s="347"/>
      <c r="BO58" s="347"/>
      <c r="BP58" s="227"/>
      <c r="BQ58" s="153"/>
      <c r="BR58" s="347" t="s">
        <v>63</v>
      </c>
      <c r="BS58" s="347"/>
      <c r="BT58" s="347"/>
      <c r="BU58" s="347"/>
      <c r="BV58" s="347"/>
      <c r="BW58" s="347"/>
      <c r="BX58" s="153"/>
      <c r="BY58" s="374" t="s">
        <v>64</v>
      </c>
      <c r="BZ58" s="374"/>
      <c r="CA58" s="374"/>
      <c r="CB58" s="374"/>
      <c r="CC58" s="374"/>
      <c r="CD58" s="375"/>
      <c r="CE58" s="4"/>
      <c r="CF58" s="4"/>
      <c r="CG58" s="4"/>
      <c r="CH58" s="4"/>
      <c r="CJ58" s="4"/>
      <c r="CK58" s="4"/>
      <c r="CL58" s="149"/>
      <c r="CM58" s="4"/>
      <c r="CN58" s="6" t="b">
        <v>0</v>
      </c>
      <c r="CO58" s="6" t="b">
        <v>0</v>
      </c>
      <c r="CP58" s="6" t="b">
        <v>0</v>
      </c>
      <c r="CS58" s="191"/>
      <c r="DA58" s="148"/>
      <c r="DB58" s="360" t="s">
        <v>2253</v>
      </c>
      <c r="DC58" s="347"/>
      <c r="DD58" s="347"/>
      <c r="DE58" s="347"/>
      <c r="DF58" s="347"/>
      <c r="DG58" s="347"/>
      <c r="DH58" s="347"/>
      <c r="DI58" s="361"/>
      <c r="DJ58" s="152"/>
      <c r="DK58" s="347" t="s">
        <v>62</v>
      </c>
      <c r="DL58" s="347"/>
      <c r="DM58" s="347"/>
      <c r="DN58" s="347"/>
      <c r="DO58" s="347"/>
      <c r="DP58" s="227"/>
      <c r="DQ58" s="153"/>
      <c r="DR58" s="347" t="s">
        <v>63</v>
      </c>
      <c r="DS58" s="347"/>
      <c r="DT58" s="347"/>
      <c r="DU58" s="347"/>
      <c r="DV58" s="347"/>
      <c r="DW58" s="347"/>
      <c r="DX58" s="153"/>
      <c r="DY58" s="374" t="s">
        <v>64</v>
      </c>
      <c r="DZ58" s="374"/>
      <c r="EA58" s="374"/>
      <c r="EB58" s="374"/>
      <c r="EC58" s="374"/>
      <c r="ED58" s="375"/>
      <c r="EE58" s="4"/>
      <c r="EF58" s="4"/>
      <c r="EG58" s="4"/>
      <c r="EH58" s="4"/>
      <c r="EJ58" s="4"/>
      <c r="EK58" s="4"/>
      <c r="EL58" s="149"/>
      <c r="EM58" s="4"/>
      <c r="EN58" s="6" t="b">
        <v>0</v>
      </c>
      <c r="EO58" s="6" t="b">
        <v>0</v>
      </c>
      <c r="EP58" s="6" t="b">
        <v>0</v>
      </c>
      <c r="ES58" s="191"/>
      <c r="FA58" s="148"/>
      <c r="FB58" s="360" t="s">
        <v>2253</v>
      </c>
      <c r="FC58" s="347"/>
      <c r="FD58" s="347"/>
      <c r="FE58" s="347"/>
      <c r="FF58" s="347"/>
      <c r="FG58" s="347"/>
      <c r="FH58" s="347"/>
      <c r="FI58" s="361"/>
      <c r="FJ58" s="152"/>
      <c r="FK58" s="347" t="s">
        <v>62</v>
      </c>
      <c r="FL58" s="347"/>
      <c r="FM58" s="347"/>
      <c r="FN58" s="347"/>
      <c r="FO58" s="347"/>
      <c r="FP58" s="227"/>
      <c r="FQ58" s="153"/>
      <c r="FR58" s="347" t="s">
        <v>63</v>
      </c>
      <c r="FS58" s="347"/>
      <c r="FT58" s="347"/>
      <c r="FU58" s="347"/>
      <c r="FV58" s="347"/>
      <c r="FW58" s="347"/>
      <c r="FX58" s="153"/>
      <c r="FY58" s="374" t="s">
        <v>64</v>
      </c>
      <c r="FZ58" s="374"/>
      <c r="GA58" s="374"/>
      <c r="GB58" s="374"/>
      <c r="GC58" s="374"/>
      <c r="GD58" s="375"/>
      <c r="GE58" s="4"/>
      <c r="GF58" s="4"/>
      <c r="GG58" s="4"/>
      <c r="GH58" s="4"/>
      <c r="GJ58" s="4"/>
      <c r="GK58" s="4"/>
      <c r="GL58" s="149"/>
      <c r="GM58" s="4"/>
      <c r="GN58" s="6" t="b">
        <v>0</v>
      </c>
      <c r="GO58" s="6" t="b">
        <v>0</v>
      </c>
      <c r="GP58" s="6" t="b">
        <v>0</v>
      </c>
    </row>
    <row r="59" spans="1:200" ht="17.149999999999999" customHeight="1">
      <c r="A59" s="148"/>
      <c r="B59" s="360" t="s">
        <v>2254</v>
      </c>
      <c r="C59" s="347"/>
      <c r="D59" s="347"/>
      <c r="E59" s="347"/>
      <c r="F59" s="347"/>
      <c r="G59" s="347"/>
      <c r="H59" s="347"/>
      <c r="I59" s="361"/>
      <c r="J59" s="154"/>
      <c r="K59" s="374" t="s">
        <v>65</v>
      </c>
      <c r="L59" s="374"/>
      <c r="M59" s="374"/>
      <c r="N59" s="374"/>
      <c r="O59" s="374"/>
      <c r="P59" s="374"/>
      <c r="Q59" s="3"/>
      <c r="R59" s="338" t="s">
        <v>66</v>
      </c>
      <c r="S59" s="338"/>
      <c r="T59" s="338"/>
      <c r="U59" s="338"/>
      <c r="V59" s="338"/>
      <c r="W59" s="338"/>
      <c r="X59" s="3"/>
      <c r="Y59" s="338" t="s">
        <v>67</v>
      </c>
      <c r="Z59" s="338"/>
      <c r="AA59" s="338"/>
      <c r="AB59" s="338"/>
      <c r="AC59" s="338"/>
      <c r="AD59" s="147"/>
      <c r="AE59" s="387"/>
      <c r="AF59" s="387"/>
      <c r="AG59" s="387"/>
      <c r="AH59" s="387"/>
      <c r="AI59" s="387"/>
      <c r="AJ59" s="4"/>
      <c r="AK59" s="4"/>
      <c r="AL59" s="149"/>
      <c r="AM59" s="4"/>
      <c r="AN59" s="6" t="b">
        <v>0</v>
      </c>
      <c r="AO59" s="6" t="b">
        <v>0</v>
      </c>
      <c r="AP59" s="6" t="b">
        <v>0</v>
      </c>
      <c r="AS59" s="191"/>
      <c r="AT59" s="193"/>
      <c r="AU59" s="193"/>
      <c r="AV59" s="193"/>
      <c r="AW59" s="193"/>
      <c r="AX59" s="193"/>
      <c r="AY59" s="193"/>
      <c r="BA59" s="148"/>
      <c r="BB59" s="360" t="s">
        <v>2254</v>
      </c>
      <c r="BC59" s="347"/>
      <c r="BD59" s="347"/>
      <c r="BE59" s="347"/>
      <c r="BF59" s="347"/>
      <c r="BG59" s="347"/>
      <c r="BH59" s="347"/>
      <c r="BI59" s="361"/>
      <c r="BJ59" s="154"/>
      <c r="BK59" s="374" t="s">
        <v>65</v>
      </c>
      <c r="BL59" s="374"/>
      <c r="BM59" s="374"/>
      <c r="BN59" s="374"/>
      <c r="BO59" s="374"/>
      <c r="BP59" s="374"/>
      <c r="BQ59" s="3"/>
      <c r="BR59" s="338" t="s">
        <v>66</v>
      </c>
      <c r="BS59" s="338"/>
      <c r="BT59" s="338"/>
      <c r="BU59" s="338"/>
      <c r="BV59" s="338"/>
      <c r="BW59" s="338"/>
      <c r="BX59" s="3"/>
      <c r="BY59" s="338" t="s">
        <v>67</v>
      </c>
      <c r="BZ59" s="338"/>
      <c r="CA59" s="338"/>
      <c r="CB59" s="338"/>
      <c r="CC59" s="338"/>
      <c r="CD59" s="147"/>
      <c r="CE59" s="387"/>
      <c r="CF59" s="387"/>
      <c r="CG59" s="387"/>
      <c r="CH59" s="387"/>
      <c r="CI59" s="387"/>
      <c r="CJ59" s="4"/>
      <c r="CK59" s="4"/>
      <c r="CL59" s="149"/>
      <c r="CM59" s="4"/>
      <c r="CN59" s="6" t="b">
        <v>0</v>
      </c>
      <c r="CO59" s="6" t="b">
        <v>0</v>
      </c>
      <c r="CP59" s="6" t="b">
        <v>0</v>
      </c>
      <c r="CS59" s="191"/>
      <c r="CT59" s="193"/>
      <c r="CU59" s="193"/>
      <c r="CV59" s="193"/>
      <c r="CW59" s="193"/>
      <c r="CX59" s="193"/>
      <c r="CY59" s="193"/>
      <c r="DA59" s="148"/>
      <c r="DB59" s="360" t="s">
        <v>2254</v>
      </c>
      <c r="DC59" s="347"/>
      <c r="DD59" s="347"/>
      <c r="DE59" s="347"/>
      <c r="DF59" s="347"/>
      <c r="DG59" s="347"/>
      <c r="DH59" s="347"/>
      <c r="DI59" s="361"/>
      <c r="DJ59" s="154"/>
      <c r="DK59" s="374" t="s">
        <v>65</v>
      </c>
      <c r="DL59" s="374"/>
      <c r="DM59" s="374"/>
      <c r="DN59" s="374"/>
      <c r="DO59" s="374"/>
      <c r="DP59" s="374"/>
      <c r="DQ59" s="3"/>
      <c r="DR59" s="338" t="s">
        <v>66</v>
      </c>
      <c r="DS59" s="338"/>
      <c r="DT59" s="338"/>
      <c r="DU59" s="338"/>
      <c r="DV59" s="338"/>
      <c r="DW59" s="338"/>
      <c r="DX59" s="3"/>
      <c r="DY59" s="338" t="s">
        <v>67</v>
      </c>
      <c r="DZ59" s="338"/>
      <c r="EA59" s="338"/>
      <c r="EB59" s="338"/>
      <c r="EC59" s="338"/>
      <c r="ED59" s="147"/>
      <c r="EE59" s="387"/>
      <c r="EF59" s="387"/>
      <c r="EG59" s="387"/>
      <c r="EH59" s="387"/>
      <c r="EI59" s="387"/>
      <c r="EJ59" s="4"/>
      <c r="EK59" s="4"/>
      <c r="EL59" s="149"/>
      <c r="EM59" s="4"/>
      <c r="EN59" s="6" t="b">
        <v>0</v>
      </c>
      <c r="EO59" s="6" t="b">
        <v>0</v>
      </c>
      <c r="EP59" s="6" t="b">
        <v>0</v>
      </c>
      <c r="ES59" s="191"/>
      <c r="ET59" s="193"/>
      <c r="FA59" s="148"/>
      <c r="FB59" s="360" t="s">
        <v>2254</v>
      </c>
      <c r="FC59" s="347"/>
      <c r="FD59" s="347"/>
      <c r="FE59" s="347"/>
      <c r="FF59" s="347"/>
      <c r="FG59" s="347"/>
      <c r="FH59" s="347"/>
      <c r="FI59" s="361"/>
      <c r="FJ59" s="154"/>
      <c r="FK59" s="374" t="s">
        <v>65</v>
      </c>
      <c r="FL59" s="374"/>
      <c r="FM59" s="374"/>
      <c r="FN59" s="374"/>
      <c r="FO59" s="374"/>
      <c r="FP59" s="374"/>
      <c r="FQ59" s="3"/>
      <c r="FR59" s="338" t="s">
        <v>66</v>
      </c>
      <c r="FS59" s="338"/>
      <c r="FT59" s="338"/>
      <c r="FU59" s="338"/>
      <c r="FV59" s="338"/>
      <c r="FW59" s="338"/>
      <c r="FX59" s="3"/>
      <c r="FY59" s="338" t="s">
        <v>67</v>
      </c>
      <c r="FZ59" s="338"/>
      <c r="GA59" s="338"/>
      <c r="GB59" s="338"/>
      <c r="GC59" s="338"/>
      <c r="GD59" s="147"/>
      <c r="GE59" s="387"/>
      <c r="GF59" s="387"/>
      <c r="GG59" s="387"/>
      <c r="GH59" s="387"/>
      <c r="GI59" s="387"/>
      <c r="GJ59" s="4"/>
      <c r="GK59" s="4"/>
      <c r="GL59" s="149"/>
      <c r="GM59" s="4"/>
      <c r="GN59" s="6" t="b">
        <v>0</v>
      </c>
      <c r="GO59" s="6" t="b">
        <v>0</v>
      </c>
      <c r="GP59" s="6" t="b">
        <v>0</v>
      </c>
    </row>
    <row r="60" spans="1:200" ht="17.149999999999999" customHeight="1">
      <c r="A60" s="148"/>
      <c r="B60" s="360" t="s">
        <v>2255</v>
      </c>
      <c r="C60" s="347"/>
      <c r="D60" s="347"/>
      <c r="E60" s="347"/>
      <c r="F60" s="347"/>
      <c r="G60" s="347"/>
      <c r="H60" s="347"/>
      <c r="I60" s="361"/>
      <c r="J60" s="152"/>
      <c r="K60" s="347" t="s">
        <v>68</v>
      </c>
      <c r="L60" s="347"/>
      <c r="M60" s="347"/>
      <c r="N60" s="347"/>
      <c r="O60" s="347"/>
      <c r="P60" s="449"/>
      <c r="Q60" s="162"/>
      <c r="R60" s="347" t="s">
        <v>69</v>
      </c>
      <c r="S60" s="347"/>
      <c r="T60" s="347"/>
      <c r="U60" s="347"/>
      <c r="V60" s="347"/>
      <c r="W60" s="153"/>
      <c r="X60" s="162"/>
      <c r="Y60" s="347" t="s">
        <v>70</v>
      </c>
      <c r="Z60" s="347"/>
      <c r="AA60" s="347"/>
      <c r="AB60" s="347"/>
      <c r="AC60" s="347"/>
      <c r="AD60" s="153"/>
      <c r="AE60" s="164"/>
      <c r="AF60" s="338" t="s">
        <v>71</v>
      </c>
      <c r="AG60" s="338"/>
      <c r="AH60" s="338"/>
      <c r="AI60" s="338"/>
      <c r="AJ60" s="338"/>
      <c r="AK60" s="199"/>
      <c r="AL60" s="181"/>
      <c r="AM60" s="198"/>
      <c r="AN60" s="6" t="b">
        <v>0</v>
      </c>
      <c r="AO60" s="6" t="b">
        <v>0</v>
      </c>
      <c r="AP60" s="6" t="b">
        <v>0</v>
      </c>
      <c r="AQ60" s="6" t="b">
        <v>0</v>
      </c>
      <c r="AS60" s="191"/>
      <c r="BA60" s="148"/>
      <c r="BB60" s="360" t="s">
        <v>2255</v>
      </c>
      <c r="BC60" s="347"/>
      <c r="BD60" s="347"/>
      <c r="BE60" s="347"/>
      <c r="BF60" s="347"/>
      <c r="BG60" s="347"/>
      <c r="BH60" s="347"/>
      <c r="BI60" s="361"/>
      <c r="BJ60" s="152"/>
      <c r="BK60" s="347" t="s">
        <v>68</v>
      </c>
      <c r="BL60" s="347"/>
      <c r="BM60" s="347"/>
      <c r="BN60" s="347"/>
      <c r="BO60" s="347"/>
      <c r="BP60" s="449"/>
      <c r="BQ60" s="162"/>
      <c r="BR60" s="347" t="s">
        <v>69</v>
      </c>
      <c r="BS60" s="347"/>
      <c r="BT60" s="347"/>
      <c r="BU60" s="347"/>
      <c r="BV60" s="347"/>
      <c r="BW60" s="153"/>
      <c r="BX60" s="162"/>
      <c r="BY60" s="347" t="s">
        <v>70</v>
      </c>
      <c r="BZ60" s="347"/>
      <c r="CA60" s="347"/>
      <c r="CB60" s="347"/>
      <c r="CC60" s="347"/>
      <c r="CD60" s="153"/>
      <c r="CE60" s="164"/>
      <c r="CF60" s="338" t="s">
        <v>71</v>
      </c>
      <c r="CG60" s="338"/>
      <c r="CH60" s="338"/>
      <c r="CI60" s="338"/>
      <c r="CJ60" s="338"/>
      <c r="CK60" s="199"/>
      <c r="CL60" s="181"/>
      <c r="CM60" s="198"/>
      <c r="CN60" s="6" t="b">
        <v>0</v>
      </c>
      <c r="CO60" s="6" t="b">
        <v>0</v>
      </c>
      <c r="CP60" s="6" t="b">
        <v>0</v>
      </c>
      <c r="CQ60" s="6" t="b">
        <v>0</v>
      </c>
      <c r="CS60" s="191"/>
      <c r="DA60" s="148"/>
      <c r="DB60" s="360" t="s">
        <v>2255</v>
      </c>
      <c r="DC60" s="347"/>
      <c r="DD60" s="347"/>
      <c r="DE60" s="347"/>
      <c r="DF60" s="347"/>
      <c r="DG60" s="347"/>
      <c r="DH60" s="347"/>
      <c r="DI60" s="361"/>
      <c r="DJ60" s="152"/>
      <c r="DK60" s="347" t="s">
        <v>68</v>
      </c>
      <c r="DL60" s="347"/>
      <c r="DM60" s="347"/>
      <c r="DN60" s="347"/>
      <c r="DO60" s="347"/>
      <c r="DP60" s="449"/>
      <c r="DQ60" s="162"/>
      <c r="DR60" s="347" t="s">
        <v>69</v>
      </c>
      <c r="DS60" s="347"/>
      <c r="DT60" s="347"/>
      <c r="DU60" s="347"/>
      <c r="DV60" s="347"/>
      <c r="DW60" s="153"/>
      <c r="DX60" s="162"/>
      <c r="DY60" s="347" t="s">
        <v>70</v>
      </c>
      <c r="DZ60" s="347"/>
      <c r="EA60" s="347"/>
      <c r="EB60" s="347"/>
      <c r="EC60" s="347"/>
      <c r="ED60" s="153"/>
      <c r="EE60" s="164"/>
      <c r="EF60" s="338" t="s">
        <v>71</v>
      </c>
      <c r="EG60" s="338"/>
      <c r="EH60" s="338"/>
      <c r="EI60" s="338"/>
      <c r="EJ60" s="338"/>
      <c r="EK60" s="199"/>
      <c r="EL60" s="181"/>
      <c r="EM60" s="198"/>
      <c r="EN60" s="6" t="b">
        <v>0</v>
      </c>
      <c r="EO60" s="6" t="b">
        <v>0</v>
      </c>
      <c r="EP60" s="6" t="b">
        <v>0</v>
      </c>
      <c r="EQ60" s="6" t="b">
        <v>0</v>
      </c>
      <c r="ES60" s="191"/>
      <c r="FA60" s="148"/>
      <c r="FB60" s="360" t="s">
        <v>2255</v>
      </c>
      <c r="FC60" s="347"/>
      <c r="FD60" s="347"/>
      <c r="FE60" s="347"/>
      <c r="FF60" s="347"/>
      <c r="FG60" s="347"/>
      <c r="FH60" s="347"/>
      <c r="FI60" s="361"/>
      <c r="FJ60" s="152"/>
      <c r="FK60" s="347" t="s">
        <v>68</v>
      </c>
      <c r="FL60" s="347"/>
      <c r="FM60" s="347"/>
      <c r="FN60" s="347"/>
      <c r="FO60" s="347"/>
      <c r="FP60" s="449"/>
      <c r="FQ60" s="162"/>
      <c r="FR60" s="347" t="s">
        <v>69</v>
      </c>
      <c r="FS60" s="347"/>
      <c r="FT60" s="347"/>
      <c r="FU60" s="347"/>
      <c r="FV60" s="347"/>
      <c r="FW60" s="153"/>
      <c r="FX60" s="162"/>
      <c r="FY60" s="347" t="s">
        <v>70</v>
      </c>
      <c r="FZ60" s="347"/>
      <c r="GA60" s="347"/>
      <c r="GB60" s="347"/>
      <c r="GC60" s="347"/>
      <c r="GD60" s="153"/>
      <c r="GE60" s="164"/>
      <c r="GF60" s="338" t="s">
        <v>71</v>
      </c>
      <c r="GG60" s="338"/>
      <c r="GH60" s="338"/>
      <c r="GI60" s="338"/>
      <c r="GJ60" s="338"/>
      <c r="GK60" s="199"/>
      <c r="GL60" s="181"/>
      <c r="GM60" s="198"/>
      <c r="GN60" s="6" t="b">
        <v>0</v>
      </c>
      <c r="GO60" s="6" t="b">
        <v>0</v>
      </c>
      <c r="GP60" s="6" t="b">
        <v>0</v>
      </c>
      <c r="GQ60" s="6" t="b">
        <v>0</v>
      </c>
    </row>
    <row r="61" spans="1:200" ht="20.149999999999999" customHeight="1">
      <c r="A61" s="148"/>
      <c r="B61" s="360" t="s">
        <v>2256</v>
      </c>
      <c r="C61" s="347"/>
      <c r="D61" s="347"/>
      <c r="E61" s="347"/>
      <c r="F61" s="347"/>
      <c r="G61" s="347"/>
      <c r="H61" s="347"/>
      <c r="I61" s="361"/>
      <c r="J61" s="342"/>
      <c r="K61" s="343"/>
      <c r="L61" s="343"/>
      <c r="M61" s="343"/>
      <c r="N61" s="343"/>
      <c r="O61" s="153" t="s">
        <v>72</v>
      </c>
      <c r="P61" s="153"/>
      <c r="Q61" s="344"/>
      <c r="R61" s="343"/>
      <c r="S61" s="343"/>
      <c r="T61" s="343"/>
      <c r="U61" s="343"/>
      <c r="V61" s="153" t="s">
        <v>72</v>
      </c>
      <c r="W61" s="153"/>
      <c r="X61" s="344"/>
      <c r="Y61" s="343"/>
      <c r="Z61" s="343"/>
      <c r="AA61" s="343"/>
      <c r="AB61" s="343"/>
      <c r="AC61" s="153" t="s">
        <v>72</v>
      </c>
      <c r="AD61" s="153"/>
      <c r="AE61" s="481"/>
      <c r="AF61" s="354"/>
      <c r="AG61" s="354"/>
      <c r="AH61" s="354"/>
      <c r="AI61" s="354"/>
      <c r="AJ61" s="3" t="s">
        <v>72</v>
      </c>
      <c r="AK61" s="3"/>
      <c r="AL61" s="181"/>
      <c r="AM61" s="4"/>
      <c r="AS61" s="191"/>
      <c r="BA61" s="148"/>
      <c r="BB61" s="360" t="s">
        <v>2256</v>
      </c>
      <c r="BC61" s="347"/>
      <c r="BD61" s="347"/>
      <c r="BE61" s="347"/>
      <c r="BF61" s="347"/>
      <c r="BG61" s="347"/>
      <c r="BH61" s="347"/>
      <c r="BI61" s="361"/>
      <c r="BJ61" s="342"/>
      <c r="BK61" s="343"/>
      <c r="BL61" s="343"/>
      <c r="BM61" s="343"/>
      <c r="BN61" s="343"/>
      <c r="BO61" s="153" t="s">
        <v>72</v>
      </c>
      <c r="BP61" s="153"/>
      <c r="BQ61" s="344"/>
      <c r="BR61" s="343"/>
      <c r="BS61" s="343"/>
      <c r="BT61" s="343"/>
      <c r="BU61" s="343"/>
      <c r="BV61" s="153" t="s">
        <v>72</v>
      </c>
      <c r="BW61" s="153"/>
      <c r="BX61" s="344"/>
      <c r="BY61" s="343"/>
      <c r="BZ61" s="343"/>
      <c r="CA61" s="343"/>
      <c r="CB61" s="343"/>
      <c r="CC61" s="153" t="s">
        <v>72</v>
      </c>
      <c r="CD61" s="153"/>
      <c r="CE61" s="481"/>
      <c r="CF61" s="354"/>
      <c r="CG61" s="354"/>
      <c r="CH61" s="354"/>
      <c r="CI61" s="354"/>
      <c r="CJ61" s="3" t="s">
        <v>72</v>
      </c>
      <c r="CK61" s="3"/>
      <c r="CL61" s="181"/>
      <c r="CM61" s="4"/>
      <c r="CS61" s="191"/>
      <c r="DA61" s="148"/>
      <c r="DB61" s="360" t="s">
        <v>2256</v>
      </c>
      <c r="DC61" s="347"/>
      <c r="DD61" s="347"/>
      <c r="DE61" s="347"/>
      <c r="DF61" s="347"/>
      <c r="DG61" s="347"/>
      <c r="DH61" s="347"/>
      <c r="DI61" s="361"/>
      <c r="DJ61" s="342"/>
      <c r="DK61" s="343"/>
      <c r="DL61" s="343"/>
      <c r="DM61" s="343"/>
      <c r="DN61" s="343"/>
      <c r="DO61" s="153" t="s">
        <v>72</v>
      </c>
      <c r="DP61" s="153"/>
      <c r="DQ61" s="344"/>
      <c r="DR61" s="343"/>
      <c r="DS61" s="343"/>
      <c r="DT61" s="343"/>
      <c r="DU61" s="343"/>
      <c r="DV61" s="153" t="s">
        <v>72</v>
      </c>
      <c r="DW61" s="153"/>
      <c r="DX61" s="344"/>
      <c r="DY61" s="343"/>
      <c r="DZ61" s="343"/>
      <c r="EA61" s="343"/>
      <c r="EB61" s="343"/>
      <c r="EC61" s="153" t="s">
        <v>72</v>
      </c>
      <c r="ED61" s="153"/>
      <c r="EE61" s="481"/>
      <c r="EF61" s="354"/>
      <c r="EG61" s="354"/>
      <c r="EH61" s="354"/>
      <c r="EI61" s="354"/>
      <c r="EJ61" s="3" t="s">
        <v>72</v>
      </c>
      <c r="EK61" s="3"/>
      <c r="EL61" s="181"/>
      <c r="EM61" s="4"/>
      <c r="ES61" s="191"/>
      <c r="FA61" s="148"/>
      <c r="FB61" s="360" t="s">
        <v>2256</v>
      </c>
      <c r="FC61" s="347"/>
      <c r="FD61" s="347"/>
      <c r="FE61" s="347"/>
      <c r="FF61" s="347"/>
      <c r="FG61" s="347"/>
      <c r="FH61" s="347"/>
      <c r="FI61" s="361"/>
      <c r="FJ61" s="342"/>
      <c r="FK61" s="343"/>
      <c r="FL61" s="343"/>
      <c r="FM61" s="343"/>
      <c r="FN61" s="343"/>
      <c r="FO61" s="153" t="s">
        <v>72</v>
      </c>
      <c r="FP61" s="153"/>
      <c r="FQ61" s="344"/>
      <c r="FR61" s="343"/>
      <c r="FS61" s="343"/>
      <c r="FT61" s="343"/>
      <c r="FU61" s="343"/>
      <c r="FV61" s="153" t="s">
        <v>72</v>
      </c>
      <c r="FW61" s="153"/>
      <c r="FX61" s="344"/>
      <c r="FY61" s="343"/>
      <c r="FZ61" s="343"/>
      <c r="GA61" s="343"/>
      <c r="GB61" s="343"/>
      <c r="GC61" s="153" t="s">
        <v>72</v>
      </c>
      <c r="GD61" s="153"/>
      <c r="GE61" s="481"/>
      <c r="GF61" s="354"/>
      <c r="GG61" s="354"/>
      <c r="GH61" s="354"/>
      <c r="GI61" s="354"/>
      <c r="GJ61" s="3" t="s">
        <v>72</v>
      </c>
      <c r="GK61" s="3"/>
      <c r="GL61" s="181"/>
      <c r="GM61" s="4"/>
    </row>
    <row r="62" spans="1:200" ht="27" customHeight="1">
      <c r="A62" s="148"/>
      <c r="B62" s="396" t="s">
        <v>2257</v>
      </c>
      <c r="C62" s="397"/>
      <c r="D62" s="397"/>
      <c r="E62" s="397"/>
      <c r="F62" s="397"/>
      <c r="G62" s="397"/>
      <c r="H62" s="397"/>
      <c r="I62" s="404"/>
      <c r="J62" s="466"/>
      <c r="K62" s="354"/>
      <c r="L62" s="354"/>
      <c r="M62" s="354"/>
      <c r="N62" s="354"/>
      <c r="O62" s="153" t="s">
        <v>47</v>
      </c>
      <c r="P62" s="153"/>
      <c r="Q62" s="481"/>
      <c r="R62" s="354"/>
      <c r="S62" s="354"/>
      <c r="T62" s="354"/>
      <c r="U62" s="354"/>
      <c r="V62" s="153" t="s">
        <v>47</v>
      </c>
      <c r="W62" s="153"/>
      <c r="X62" s="481"/>
      <c r="Y62" s="354"/>
      <c r="Z62" s="354"/>
      <c r="AA62" s="354"/>
      <c r="AB62" s="354"/>
      <c r="AC62" s="153" t="s">
        <v>47</v>
      </c>
      <c r="AD62" s="153"/>
      <c r="AE62" s="481"/>
      <c r="AF62" s="354"/>
      <c r="AG62" s="354"/>
      <c r="AH62" s="354"/>
      <c r="AI62" s="354"/>
      <c r="AJ62" s="153" t="s">
        <v>47</v>
      </c>
      <c r="AK62" s="153"/>
      <c r="AL62" s="181"/>
      <c r="AM62" s="4"/>
      <c r="AS62" s="191"/>
      <c r="BA62" s="148"/>
      <c r="BB62" s="396" t="s">
        <v>2257</v>
      </c>
      <c r="BC62" s="397"/>
      <c r="BD62" s="397"/>
      <c r="BE62" s="397"/>
      <c r="BF62" s="397"/>
      <c r="BG62" s="397"/>
      <c r="BH62" s="397"/>
      <c r="BI62" s="404"/>
      <c r="BJ62" s="466"/>
      <c r="BK62" s="354"/>
      <c r="BL62" s="354"/>
      <c r="BM62" s="354"/>
      <c r="BN62" s="354"/>
      <c r="BO62" s="153" t="s">
        <v>47</v>
      </c>
      <c r="BP62" s="153"/>
      <c r="BQ62" s="481"/>
      <c r="BR62" s="354"/>
      <c r="BS62" s="354"/>
      <c r="BT62" s="354"/>
      <c r="BU62" s="354"/>
      <c r="BV62" s="153" t="s">
        <v>47</v>
      </c>
      <c r="BW62" s="153"/>
      <c r="BX62" s="481"/>
      <c r="BY62" s="354"/>
      <c r="BZ62" s="354"/>
      <c r="CA62" s="354"/>
      <c r="CB62" s="354"/>
      <c r="CC62" s="153" t="s">
        <v>47</v>
      </c>
      <c r="CD62" s="153"/>
      <c r="CE62" s="481"/>
      <c r="CF62" s="354"/>
      <c r="CG62" s="354"/>
      <c r="CH62" s="354"/>
      <c r="CI62" s="354"/>
      <c r="CJ62" s="153" t="s">
        <v>47</v>
      </c>
      <c r="CK62" s="153"/>
      <c r="CL62" s="181"/>
      <c r="CM62" s="4"/>
      <c r="CS62" s="191"/>
      <c r="DA62" s="148"/>
      <c r="DB62" s="396" t="s">
        <v>2257</v>
      </c>
      <c r="DC62" s="397"/>
      <c r="DD62" s="397"/>
      <c r="DE62" s="397"/>
      <c r="DF62" s="397"/>
      <c r="DG62" s="397"/>
      <c r="DH62" s="397"/>
      <c r="DI62" s="404"/>
      <c r="DJ62" s="466"/>
      <c r="DK62" s="354"/>
      <c r="DL62" s="354"/>
      <c r="DM62" s="354"/>
      <c r="DN62" s="354"/>
      <c r="DO62" s="153" t="s">
        <v>47</v>
      </c>
      <c r="DP62" s="153"/>
      <c r="DQ62" s="481"/>
      <c r="DR62" s="354"/>
      <c r="DS62" s="354"/>
      <c r="DT62" s="354"/>
      <c r="DU62" s="354"/>
      <c r="DV62" s="153" t="s">
        <v>47</v>
      </c>
      <c r="DW62" s="153"/>
      <c r="DX62" s="481"/>
      <c r="DY62" s="354"/>
      <c r="DZ62" s="354"/>
      <c r="EA62" s="354"/>
      <c r="EB62" s="354"/>
      <c r="EC62" s="153" t="s">
        <v>47</v>
      </c>
      <c r="ED62" s="153"/>
      <c r="EE62" s="481"/>
      <c r="EF62" s="354"/>
      <c r="EG62" s="354"/>
      <c r="EH62" s="354"/>
      <c r="EI62" s="354"/>
      <c r="EJ62" s="153" t="s">
        <v>47</v>
      </c>
      <c r="EK62" s="153"/>
      <c r="EL62" s="181"/>
      <c r="EM62" s="4"/>
      <c r="ES62" s="191"/>
      <c r="FA62" s="148"/>
      <c r="FB62" s="396" t="s">
        <v>2257</v>
      </c>
      <c r="FC62" s="397"/>
      <c r="FD62" s="397"/>
      <c r="FE62" s="397"/>
      <c r="FF62" s="397"/>
      <c r="FG62" s="397"/>
      <c r="FH62" s="397"/>
      <c r="FI62" s="404"/>
      <c r="FJ62" s="466"/>
      <c r="FK62" s="354"/>
      <c r="FL62" s="354"/>
      <c r="FM62" s="354"/>
      <c r="FN62" s="354"/>
      <c r="FO62" s="153" t="s">
        <v>47</v>
      </c>
      <c r="FP62" s="153"/>
      <c r="FQ62" s="481"/>
      <c r="FR62" s="354"/>
      <c r="FS62" s="354"/>
      <c r="FT62" s="354"/>
      <c r="FU62" s="354"/>
      <c r="FV62" s="153" t="s">
        <v>47</v>
      </c>
      <c r="FW62" s="153"/>
      <c r="FX62" s="481"/>
      <c r="FY62" s="354"/>
      <c r="FZ62" s="354"/>
      <c r="GA62" s="354"/>
      <c r="GB62" s="354"/>
      <c r="GC62" s="153" t="s">
        <v>47</v>
      </c>
      <c r="GD62" s="153"/>
      <c r="GE62" s="481"/>
      <c r="GF62" s="354"/>
      <c r="GG62" s="354"/>
      <c r="GH62" s="354"/>
      <c r="GI62" s="354"/>
      <c r="GJ62" s="153" t="s">
        <v>47</v>
      </c>
      <c r="GK62" s="153"/>
      <c r="GL62" s="181"/>
      <c r="GM62" s="4"/>
    </row>
    <row r="63" spans="1:200" ht="4" customHeight="1">
      <c r="A63" s="148"/>
      <c r="B63" s="179"/>
      <c r="C63" s="179"/>
      <c r="D63" s="179"/>
      <c r="E63" s="179"/>
      <c r="F63" s="179"/>
      <c r="G63" s="179"/>
      <c r="H63" s="179"/>
      <c r="I63" s="179"/>
      <c r="AJ63" s="4"/>
      <c r="AK63" s="4"/>
      <c r="AL63" s="149"/>
      <c r="AM63" s="4"/>
      <c r="AS63" s="191"/>
      <c r="BA63" s="148"/>
      <c r="BB63" s="179"/>
      <c r="BC63" s="179"/>
      <c r="BD63" s="179"/>
      <c r="BE63" s="179"/>
      <c r="BF63" s="179"/>
      <c r="BG63" s="179"/>
      <c r="BH63" s="179"/>
      <c r="BI63" s="179"/>
      <c r="CJ63" s="4"/>
      <c r="CK63" s="4"/>
      <c r="CL63" s="149"/>
      <c r="CM63" s="4"/>
      <c r="CS63" s="191"/>
      <c r="DA63" s="148"/>
      <c r="DB63" s="179"/>
      <c r="DC63" s="179"/>
      <c r="DD63" s="179"/>
      <c r="DE63" s="179"/>
      <c r="DF63" s="179"/>
      <c r="DG63" s="179"/>
      <c r="DH63" s="179"/>
      <c r="DI63" s="179"/>
      <c r="EJ63" s="4"/>
      <c r="EK63" s="4"/>
      <c r="EL63" s="149"/>
      <c r="EM63" s="4"/>
      <c r="ES63" s="191"/>
      <c r="FA63" s="148"/>
      <c r="FB63" s="179"/>
      <c r="FC63" s="179"/>
      <c r="FD63" s="179"/>
      <c r="FE63" s="179"/>
      <c r="FF63" s="179"/>
      <c r="FG63" s="179"/>
      <c r="FH63" s="179"/>
      <c r="FI63" s="179"/>
      <c r="GJ63" s="4"/>
      <c r="GK63" s="4"/>
      <c r="GL63" s="149"/>
      <c r="GM63" s="4"/>
    </row>
    <row r="64" spans="1:200" ht="4" customHeight="1">
      <c r="A64" s="148"/>
      <c r="B64" s="179"/>
      <c r="C64" s="179"/>
      <c r="D64" s="179"/>
      <c r="E64" s="179"/>
      <c r="F64" s="179"/>
      <c r="G64" s="179"/>
      <c r="H64" s="179"/>
      <c r="I64" s="179"/>
      <c r="AJ64" s="4"/>
      <c r="AK64" s="4"/>
      <c r="AL64" s="149"/>
      <c r="AM64" s="4"/>
      <c r="AS64" s="191"/>
      <c r="BA64" s="148"/>
      <c r="BB64" s="179"/>
      <c r="BC64" s="179"/>
      <c r="BD64" s="179"/>
      <c r="BE64" s="179"/>
      <c r="BF64" s="179"/>
      <c r="BG64" s="179"/>
      <c r="BH64" s="179"/>
      <c r="BI64" s="179"/>
      <c r="CJ64" s="4"/>
      <c r="CK64" s="4"/>
      <c r="CL64" s="149"/>
      <c r="CM64" s="4"/>
      <c r="CS64" s="191"/>
      <c r="DA64" s="148"/>
      <c r="DB64" s="179"/>
      <c r="DC64" s="179"/>
      <c r="DD64" s="179"/>
      <c r="DE64" s="179"/>
      <c r="DF64" s="179"/>
      <c r="DG64" s="179"/>
      <c r="DH64" s="179"/>
      <c r="DI64" s="179"/>
      <c r="EJ64" s="4"/>
      <c r="EK64" s="4"/>
      <c r="EL64" s="149"/>
      <c r="EM64" s="4"/>
      <c r="ES64" s="191"/>
      <c r="FA64" s="148"/>
      <c r="FB64" s="179"/>
      <c r="FC64" s="179"/>
      <c r="FD64" s="179"/>
      <c r="FE64" s="179"/>
      <c r="FF64" s="179"/>
      <c r="FG64" s="179"/>
      <c r="FH64" s="179"/>
      <c r="FI64" s="179"/>
      <c r="GJ64" s="4"/>
      <c r="GK64" s="4"/>
      <c r="GL64" s="149"/>
      <c r="GM64" s="4"/>
    </row>
    <row r="65" spans="1:199" ht="18" customHeight="1">
      <c r="A65" s="148"/>
      <c r="B65" s="360" t="s">
        <v>2245</v>
      </c>
      <c r="C65" s="347"/>
      <c r="D65" s="347"/>
      <c r="E65" s="347"/>
      <c r="F65" s="347"/>
      <c r="G65" s="347"/>
      <c r="H65" s="347"/>
      <c r="I65" s="347"/>
      <c r="J65" s="342"/>
      <c r="K65" s="343"/>
      <c r="L65" s="343"/>
      <c r="M65" s="343"/>
      <c r="N65" s="343"/>
      <c r="O65" s="343"/>
      <c r="P65" s="348"/>
      <c r="Q65" s="144"/>
      <c r="R65" s="144"/>
      <c r="S65" s="144"/>
      <c r="T65" s="144"/>
      <c r="U65" s="144"/>
      <c r="V65" s="144"/>
      <c r="W65" s="144"/>
      <c r="X65" s="144"/>
      <c r="Y65" s="144"/>
      <c r="Z65" s="144"/>
      <c r="AA65" s="144"/>
      <c r="AB65" s="144"/>
      <c r="AC65" s="144"/>
      <c r="AD65" s="144"/>
      <c r="AE65" s="144"/>
      <c r="AF65" s="144"/>
      <c r="AG65" s="144"/>
      <c r="AH65" s="144"/>
      <c r="AI65" s="144"/>
      <c r="AJ65" s="4"/>
      <c r="AK65" s="4"/>
      <c r="AL65" s="149"/>
      <c r="AM65" s="4"/>
      <c r="AS65" s="191"/>
      <c r="BA65" s="148"/>
      <c r="BB65" s="360" t="s">
        <v>2245</v>
      </c>
      <c r="BC65" s="347"/>
      <c r="BD65" s="347"/>
      <c r="BE65" s="347"/>
      <c r="BF65" s="347"/>
      <c r="BG65" s="347"/>
      <c r="BH65" s="347"/>
      <c r="BI65" s="347"/>
      <c r="BJ65" s="342"/>
      <c r="BK65" s="343"/>
      <c r="BL65" s="343"/>
      <c r="BM65" s="343"/>
      <c r="BN65" s="343"/>
      <c r="BO65" s="343"/>
      <c r="BP65" s="348"/>
      <c r="BQ65" s="144"/>
      <c r="BR65" s="144"/>
      <c r="BS65" s="144"/>
      <c r="BT65" s="144"/>
      <c r="BU65" s="144"/>
      <c r="BV65" s="144"/>
      <c r="BW65" s="144"/>
      <c r="BX65" s="144"/>
      <c r="BY65" s="144"/>
      <c r="BZ65" s="144"/>
      <c r="CA65" s="144"/>
      <c r="CB65" s="144"/>
      <c r="CC65" s="144"/>
      <c r="CD65" s="144"/>
      <c r="CE65" s="144"/>
      <c r="CF65" s="144"/>
      <c r="CG65" s="144"/>
      <c r="CH65" s="144"/>
      <c r="CI65" s="144"/>
      <c r="CJ65" s="4"/>
      <c r="CK65" s="4"/>
      <c r="CL65" s="149"/>
      <c r="CM65" s="4"/>
      <c r="CS65" s="191"/>
      <c r="DA65" s="148"/>
      <c r="DB65" s="360" t="s">
        <v>2245</v>
      </c>
      <c r="DC65" s="347"/>
      <c r="DD65" s="347"/>
      <c r="DE65" s="347"/>
      <c r="DF65" s="347"/>
      <c r="DG65" s="347"/>
      <c r="DH65" s="347"/>
      <c r="DI65" s="347"/>
      <c r="DJ65" s="342"/>
      <c r="DK65" s="343"/>
      <c r="DL65" s="343"/>
      <c r="DM65" s="343"/>
      <c r="DN65" s="343"/>
      <c r="DO65" s="343"/>
      <c r="DP65" s="348"/>
      <c r="DQ65" s="144"/>
      <c r="DR65" s="144"/>
      <c r="DS65" s="144"/>
      <c r="DT65" s="144"/>
      <c r="DU65" s="144"/>
      <c r="DV65" s="144"/>
      <c r="DW65" s="144"/>
      <c r="DX65" s="144"/>
      <c r="DY65" s="144"/>
      <c r="DZ65" s="144"/>
      <c r="EA65" s="144"/>
      <c r="EB65" s="144"/>
      <c r="EC65" s="144"/>
      <c r="ED65" s="144"/>
      <c r="EE65" s="144"/>
      <c r="EF65" s="144"/>
      <c r="EG65" s="144"/>
      <c r="EH65" s="144"/>
      <c r="EI65" s="144"/>
      <c r="EJ65" s="4"/>
      <c r="EK65" s="4"/>
      <c r="EL65" s="149"/>
      <c r="EM65" s="4"/>
      <c r="ES65" s="191"/>
      <c r="FA65" s="148"/>
      <c r="FB65" s="360" t="s">
        <v>2245</v>
      </c>
      <c r="FC65" s="347"/>
      <c r="FD65" s="347"/>
      <c r="FE65" s="347"/>
      <c r="FF65" s="347"/>
      <c r="FG65" s="347"/>
      <c r="FH65" s="347"/>
      <c r="FI65" s="347"/>
      <c r="FJ65" s="342"/>
      <c r="FK65" s="343"/>
      <c r="FL65" s="343"/>
      <c r="FM65" s="343"/>
      <c r="FN65" s="343"/>
      <c r="FO65" s="343"/>
      <c r="FP65" s="348"/>
      <c r="FQ65" s="144"/>
      <c r="FR65" s="144"/>
      <c r="FS65" s="144"/>
      <c r="FT65" s="144"/>
      <c r="FU65" s="144"/>
      <c r="FV65" s="144"/>
      <c r="FW65" s="144"/>
      <c r="FX65" s="144"/>
      <c r="FY65" s="144"/>
      <c r="FZ65" s="144"/>
      <c r="GA65" s="144"/>
      <c r="GB65" s="144"/>
      <c r="GC65" s="144"/>
      <c r="GD65" s="144"/>
      <c r="GE65" s="144"/>
      <c r="GF65" s="144"/>
      <c r="GG65" s="144"/>
      <c r="GH65" s="144"/>
      <c r="GI65" s="144"/>
      <c r="GJ65" s="4"/>
      <c r="GK65" s="4"/>
      <c r="GL65" s="149"/>
      <c r="GM65" s="4"/>
    </row>
    <row r="66" spans="1:199" ht="31" customHeight="1">
      <c r="A66" s="148"/>
      <c r="B66" s="394" t="s">
        <v>2250</v>
      </c>
      <c r="C66" s="395"/>
      <c r="D66" s="395"/>
      <c r="E66" s="395"/>
      <c r="F66" s="395"/>
      <c r="G66" s="395"/>
      <c r="H66" s="395"/>
      <c r="I66" s="441"/>
      <c r="J66" s="154"/>
      <c r="K66" s="199" t="s">
        <v>52</v>
      </c>
      <c r="L66" s="199"/>
      <c r="M66" s="199"/>
      <c r="N66" s="199"/>
      <c r="O66" s="3"/>
      <c r="P66" s="197"/>
      <c r="Q66" s="225" t="s">
        <v>53</v>
      </c>
      <c r="R66" s="175"/>
      <c r="S66" s="175"/>
      <c r="T66" s="3"/>
      <c r="U66" s="175"/>
      <c r="V66" s="175"/>
      <c r="W66" s="3"/>
      <c r="X66" s="175"/>
      <c r="Y66" s="175"/>
      <c r="Z66" s="147"/>
      <c r="AA66" s="148"/>
      <c r="AB66" s="4"/>
      <c r="AC66" s="4"/>
      <c r="AD66" s="4"/>
      <c r="AE66" s="4"/>
      <c r="AF66" s="4"/>
      <c r="AG66" s="4"/>
      <c r="AH66" s="4"/>
      <c r="AI66" s="4"/>
      <c r="AJ66" s="4"/>
      <c r="AK66" s="4"/>
      <c r="AL66" s="149"/>
      <c r="AM66" s="4" t="str">
        <f>IF(AND($AN$13=TRUE,COUNTIF(AN66:AP66,TRUE)=0),"未入力",IF(COUNTIF(AN66:AP66,TRUE)=2,"複数選択",""))</f>
        <v/>
      </c>
      <c r="AN66" s="8" t="b">
        <v>0</v>
      </c>
      <c r="AO66" s="8" t="b">
        <v>0</v>
      </c>
      <c r="AS66" s="191"/>
      <c r="BA66" s="148"/>
      <c r="BB66" s="394" t="s">
        <v>2250</v>
      </c>
      <c r="BC66" s="395"/>
      <c r="BD66" s="395"/>
      <c r="BE66" s="395"/>
      <c r="BF66" s="395"/>
      <c r="BG66" s="395"/>
      <c r="BH66" s="395"/>
      <c r="BI66" s="441"/>
      <c r="BJ66" s="154"/>
      <c r="BK66" s="199" t="s">
        <v>52</v>
      </c>
      <c r="BL66" s="199"/>
      <c r="BM66" s="199"/>
      <c r="BN66" s="199"/>
      <c r="BO66" s="3"/>
      <c r="BP66" s="197"/>
      <c r="BQ66" s="225" t="s">
        <v>53</v>
      </c>
      <c r="BR66" s="175"/>
      <c r="BS66" s="175"/>
      <c r="BT66" s="3"/>
      <c r="BU66" s="175"/>
      <c r="BV66" s="175"/>
      <c r="BW66" s="3"/>
      <c r="BX66" s="175"/>
      <c r="BY66" s="175"/>
      <c r="BZ66" s="147"/>
      <c r="CA66" s="148"/>
      <c r="CB66" s="4"/>
      <c r="CC66" s="4"/>
      <c r="CD66" s="4"/>
      <c r="CE66" s="4"/>
      <c r="CF66" s="4"/>
      <c r="CG66" s="4"/>
      <c r="CH66" s="4"/>
      <c r="CI66" s="4"/>
      <c r="CJ66" s="4"/>
      <c r="CK66" s="4"/>
      <c r="CL66" s="149"/>
      <c r="CM66" s="4" t="str">
        <f>IF(AND($AN$13=TRUE,COUNTIF(CN66:CP66,TRUE)=0),"未入力",IF(COUNTIF(CN66:CP66,TRUE)=2,"複数選択",""))</f>
        <v/>
      </c>
      <c r="CN66" s="8" t="b">
        <v>0</v>
      </c>
      <c r="CO66" s="8" t="b">
        <v>0</v>
      </c>
      <c r="CS66" s="191"/>
      <c r="DA66" s="148"/>
      <c r="DB66" s="394" t="s">
        <v>2250</v>
      </c>
      <c r="DC66" s="395"/>
      <c r="DD66" s="395"/>
      <c r="DE66" s="395"/>
      <c r="DF66" s="395"/>
      <c r="DG66" s="395"/>
      <c r="DH66" s="395"/>
      <c r="DI66" s="441"/>
      <c r="DJ66" s="154"/>
      <c r="DK66" s="199" t="s">
        <v>52</v>
      </c>
      <c r="DL66" s="199"/>
      <c r="DM66" s="199"/>
      <c r="DN66" s="199"/>
      <c r="DO66" s="3"/>
      <c r="DP66" s="197"/>
      <c r="DQ66" s="225" t="s">
        <v>53</v>
      </c>
      <c r="DR66" s="175"/>
      <c r="DS66" s="175"/>
      <c r="DT66" s="3"/>
      <c r="DU66" s="175"/>
      <c r="DV66" s="175"/>
      <c r="DW66" s="3"/>
      <c r="DX66" s="175"/>
      <c r="DY66" s="175"/>
      <c r="DZ66" s="147"/>
      <c r="EA66" s="148"/>
      <c r="EB66" s="4"/>
      <c r="EC66" s="4"/>
      <c r="ED66" s="4"/>
      <c r="EE66" s="4"/>
      <c r="EF66" s="4"/>
      <c r="EG66" s="4"/>
      <c r="EH66" s="4"/>
      <c r="EI66" s="4"/>
      <c r="EJ66" s="4"/>
      <c r="EK66" s="4"/>
      <c r="EL66" s="149"/>
      <c r="EM66" s="4" t="str">
        <f>IF(AND($AN$13=TRUE,COUNTIF(EN66:EP66,TRUE)=0),"未入力",IF(COUNTIF(EN66:EP66,TRUE)=2,"複数選択",""))</f>
        <v/>
      </c>
      <c r="EN66" s="6" t="b">
        <v>0</v>
      </c>
      <c r="EO66" s="6" t="b">
        <v>0</v>
      </c>
      <c r="ES66" s="191"/>
      <c r="FA66" s="148"/>
      <c r="FB66" s="394" t="s">
        <v>2250</v>
      </c>
      <c r="FC66" s="395"/>
      <c r="FD66" s="395"/>
      <c r="FE66" s="395"/>
      <c r="FF66" s="395"/>
      <c r="FG66" s="395"/>
      <c r="FH66" s="395"/>
      <c r="FI66" s="441"/>
      <c r="FJ66" s="154"/>
      <c r="FK66" s="199" t="s">
        <v>52</v>
      </c>
      <c r="FL66" s="199"/>
      <c r="FM66" s="199"/>
      <c r="FN66" s="199"/>
      <c r="FO66" s="3"/>
      <c r="FP66" s="197"/>
      <c r="FQ66" s="225" t="s">
        <v>53</v>
      </c>
      <c r="FR66" s="175"/>
      <c r="FS66" s="175"/>
      <c r="FT66" s="3"/>
      <c r="FU66" s="175"/>
      <c r="FV66" s="175"/>
      <c r="FW66" s="3"/>
      <c r="FX66" s="175"/>
      <c r="FY66" s="175"/>
      <c r="FZ66" s="147"/>
      <c r="GA66" s="148"/>
      <c r="GB66" s="4"/>
      <c r="GC66" s="4"/>
      <c r="GD66" s="4"/>
      <c r="GE66" s="4"/>
      <c r="GF66" s="4"/>
      <c r="GG66" s="4"/>
      <c r="GH66" s="4"/>
      <c r="GI66" s="4"/>
      <c r="GJ66" s="4"/>
      <c r="GK66" s="4"/>
      <c r="GL66" s="149"/>
      <c r="GM66" s="4" t="str">
        <f>IF(AND($AN$13=TRUE,COUNTIF(GN66:GP66,TRUE)=0),"未入力",IF(COUNTIF(GN66:GP66,TRUE)=2,"複数選択",""))</f>
        <v/>
      </c>
      <c r="GN66" s="6" t="b">
        <v>0</v>
      </c>
      <c r="GO66" s="6" t="b">
        <v>0</v>
      </c>
    </row>
    <row r="67" spans="1:199" ht="17.149999999999999" customHeight="1">
      <c r="A67" s="148"/>
      <c r="B67" s="398" t="s">
        <v>2251</v>
      </c>
      <c r="C67" s="399"/>
      <c r="D67" s="399"/>
      <c r="E67" s="399"/>
      <c r="F67" s="399"/>
      <c r="G67" s="399"/>
      <c r="H67" s="399"/>
      <c r="I67" s="400"/>
      <c r="J67" s="154"/>
      <c r="K67" s="3" t="s">
        <v>54</v>
      </c>
      <c r="L67" s="3"/>
      <c r="M67" s="3"/>
      <c r="N67" s="3"/>
      <c r="O67" s="3"/>
      <c r="P67" s="3"/>
      <c r="Q67" s="3"/>
      <c r="R67" s="3"/>
      <c r="S67" s="338" t="s">
        <v>55</v>
      </c>
      <c r="T67" s="338"/>
      <c r="U67" s="338"/>
      <c r="V67" s="338"/>
      <c r="W67" s="338"/>
      <c r="X67" s="3"/>
      <c r="Y67" s="3"/>
      <c r="Z67" s="338" t="s">
        <v>56</v>
      </c>
      <c r="AA67" s="338"/>
      <c r="AB67" s="338"/>
      <c r="AC67" s="338"/>
      <c r="AD67" s="338"/>
      <c r="AE67" s="338"/>
      <c r="AF67" s="338"/>
      <c r="AG67" s="338"/>
      <c r="AH67" s="338"/>
      <c r="AI67" s="339"/>
      <c r="AJ67" s="4"/>
      <c r="AK67" s="4"/>
      <c r="AL67" s="149"/>
      <c r="AM67" s="4" t="str">
        <f>IF(AND($AN$13=TRUE,COUNTIF(AN67:AP67,TRUE)=0),"未入力",IF(COUNTIF(AN67:AP67,TRUE)=2,"複数選択",""))</f>
        <v/>
      </c>
      <c r="AN67" s="8" t="b">
        <v>0</v>
      </c>
      <c r="AO67" s="8" t="b">
        <v>0</v>
      </c>
      <c r="AP67" s="6" t="b">
        <v>0</v>
      </c>
      <c r="AS67" s="191"/>
      <c r="BA67" s="148"/>
      <c r="BB67" s="398" t="s">
        <v>2251</v>
      </c>
      <c r="BC67" s="399"/>
      <c r="BD67" s="399"/>
      <c r="BE67" s="399"/>
      <c r="BF67" s="399"/>
      <c r="BG67" s="399"/>
      <c r="BH67" s="399"/>
      <c r="BI67" s="400"/>
      <c r="BJ67" s="154"/>
      <c r="BK67" s="3" t="s">
        <v>54</v>
      </c>
      <c r="BL67" s="3"/>
      <c r="BM67" s="3"/>
      <c r="BN67" s="3"/>
      <c r="BO67" s="3"/>
      <c r="BP67" s="3"/>
      <c r="BQ67" s="3"/>
      <c r="BR67" s="3"/>
      <c r="BS67" s="338" t="s">
        <v>55</v>
      </c>
      <c r="BT67" s="338"/>
      <c r="BU67" s="338"/>
      <c r="BV67" s="338"/>
      <c r="BW67" s="338"/>
      <c r="BX67" s="3"/>
      <c r="BY67" s="3"/>
      <c r="BZ67" s="338" t="s">
        <v>56</v>
      </c>
      <c r="CA67" s="338"/>
      <c r="CB67" s="338"/>
      <c r="CC67" s="338"/>
      <c r="CD67" s="338"/>
      <c r="CE67" s="338"/>
      <c r="CF67" s="338"/>
      <c r="CG67" s="338"/>
      <c r="CH67" s="338"/>
      <c r="CI67" s="339"/>
      <c r="CJ67" s="4"/>
      <c r="CK67" s="4"/>
      <c r="CL67" s="149"/>
      <c r="CM67" s="4" t="str">
        <f>IF(AND($AN$13=TRUE,COUNTIF(CN67:CP67,TRUE)=0),"未入力",IF(COUNTIF(CN67:CP67,TRUE)=2,"複数選択",""))</f>
        <v/>
      </c>
      <c r="CN67" s="8" t="b">
        <v>0</v>
      </c>
      <c r="CO67" s="8" t="b">
        <v>0</v>
      </c>
      <c r="CP67" s="6" t="b">
        <v>0</v>
      </c>
      <c r="CS67" s="191"/>
      <c r="DA67" s="148"/>
      <c r="DB67" s="398" t="s">
        <v>2251</v>
      </c>
      <c r="DC67" s="399"/>
      <c r="DD67" s="399"/>
      <c r="DE67" s="399"/>
      <c r="DF67" s="399"/>
      <c r="DG67" s="399"/>
      <c r="DH67" s="399"/>
      <c r="DI67" s="400"/>
      <c r="DJ67" s="154"/>
      <c r="DK67" s="3" t="s">
        <v>54</v>
      </c>
      <c r="DL67" s="3"/>
      <c r="DM67" s="3"/>
      <c r="DN67" s="3"/>
      <c r="DO67" s="3"/>
      <c r="DP67" s="3"/>
      <c r="DQ67" s="3"/>
      <c r="DR67" s="3"/>
      <c r="DS67" s="338" t="s">
        <v>55</v>
      </c>
      <c r="DT67" s="338"/>
      <c r="DU67" s="338"/>
      <c r="DV67" s="338"/>
      <c r="DW67" s="338"/>
      <c r="DX67" s="3"/>
      <c r="DY67" s="3"/>
      <c r="DZ67" s="338" t="s">
        <v>56</v>
      </c>
      <c r="EA67" s="338"/>
      <c r="EB67" s="338"/>
      <c r="EC67" s="338"/>
      <c r="ED67" s="338"/>
      <c r="EE67" s="338"/>
      <c r="EF67" s="338"/>
      <c r="EG67" s="338"/>
      <c r="EH67" s="338"/>
      <c r="EI67" s="339"/>
      <c r="EJ67" s="4"/>
      <c r="EK67" s="4"/>
      <c r="EL67" s="149"/>
      <c r="EM67" s="4" t="str">
        <f>IF(AND($AN$13=TRUE,COUNTIF(EN67:EP67,TRUE)=0),"未入力",IF(COUNTIF(EN67:EP67,TRUE)=2,"複数選択",""))</f>
        <v/>
      </c>
      <c r="EN67" s="6" t="b">
        <v>0</v>
      </c>
      <c r="EO67" s="6" t="b">
        <v>0</v>
      </c>
      <c r="EP67" s="6" t="b">
        <v>0</v>
      </c>
      <c r="ES67" s="191"/>
      <c r="FA67" s="148"/>
      <c r="FB67" s="398" t="s">
        <v>2251</v>
      </c>
      <c r="FC67" s="399"/>
      <c r="FD67" s="399"/>
      <c r="FE67" s="399"/>
      <c r="FF67" s="399"/>
      <c r="FG67" s="399"/>
      <c r="FH67" s="399"/>
      <c r="FI67" s="400"/>
      <c r="FJ67" s="154"/>
      <c r="FK67" s="3" t="s">
        <v>54</v>
      </c>
      <c r="FL67" s="3"/>
      <c r="FM67" s="3"/>
      <c r="FN67" s="3"/>
      <c r="FO67" s="3"/>
      <c r="FP67" s="3"/>
      <c r="FQ67" s="3"/>
      <c r="FR67" s="3"/>
      <c r="FS67" s="338" t="s">
        <v>55</v>
      </c>
      <c r="FT67" s="338"/>
      <c r="FU67" s="338"/>
      <c r="FV67" s="338"/>
      <c r="FW67" s="338"/>
      <c r="FX67" s="3"/>
      <c r="FY67" s="3"/>
      <c r="FZ67" s="338" t="s">
        <v>56</v>
      </c>
      <c r="GA67" s="338"/>
      <c r="GB67" s="338"/>
      <c r="GC67" s="338"/>
      <c r="GD67" s="338"/>
      <c r="GE67" s="338"/>
      <c r="GF67" s="338"/>
      <c r="GG67" s="338"/>
      <c r="GH67" s="338"/>
      <c r="GI67" s="339"/>
      <c r="GJ67" s="4"/>
      <c r="GK67" s="4"/>
      <c r="GL67" s="149"/>
      <c r="GM67" s="4" t="str">
        <f>IF(AND($AN$13=TRUE,COUNTIF(GN67:GP67,TRUE)=0),"未入力",IF(COUNTIF(GN67:GP67,TRUE)=2,"複数選択",""))</f>
        <v/>
      </c>
      <c r="GN67" s="6" t="b">
        <v>0</v>
      </c>
      <c r="GO67" s="6" t="b">
        <v>0</v>
      </c>
      <c r="GP67" s="6" t="b">
        <v>0</v>
      </c>
    </row>
    <row r="68" spans="1:199" ht="17.149999999999999" customHeight="1">
      <c r="A68" s="148"/>
      <c r="B68" s="401"/>
      <c r="C68" s="402"/>
      <c r="D68" s="402"/>
      <c r="E68" s="402"/>
      <c r="F68" s="402"/>
      <c r="G68" s="402"/>
      <c r="H68" s="402"/>
      <c r="I68" s="403"/>
      <c r="J68" s="150"/>
      <c r="K68" s="366" t="s">
        <v>57</v>
      </c>
      <c r="L68" s="366"/>
      <c r="M68" s="366"/>
      <c r="N68" s="366"/>
      <c r="O68" s="366"/>
      <c r="P68" s="366"/>
      <c r="Q68" s="366"/>
      <c r="R68" s="366"/>
      <c r="S68" s="7"/>
      <c r="T68" s="7"/>
      <c r="U68" s="366" t="s">
        <v>58</v>
      </c>
      <c r="V68" s="366"/>
      <c r="W68" s="366"/>
      <c r="X68" s="366"/>
      <c r="Y68" s="7"/>
      <c r="Z68" s="7"/>
      <c r="AA68" s="7"/>
      <c r="AB68" s="7"/>
      <c r="AC68" s="7"/>
      <c r="AD68" s="7"/>
      <c r="AE68" s="7"/>
      <c r="AF68" s="7"/>
      <c r="AG68" s="7"/>
      <c r="AH68" s="7"/>
      <c r="AI68" s="151"/>
      <c r="AJ68" s="4"/>
      <c r="AK68" s="4"/>
      <c r="AL68" s="149"/>
      <c r="AM68" s="4" t="str">
        <f>IF(AND($AN$13=TRUE,K68=""),"未入力","")</f>
        <v/>
      </c>
      <c r="AN68" s="6" t="b">
        <v>0</v>
      </c>
      <c r="AO68" s="6" t="b">
        <v>0</v>
      </c>
      <c r="AS68" s="191"/>
      <c r="BA68" s="148"/>
      <c r="BB68" s="401"/>
      <c r="BC68" s="402"/>
      <c r="BD68" s="402"/>
      <c r="BE68" s="402"/>
      <c r="BF68" s="402"/>
      <c r="BG68" s="402"/>
      <c r="BH68" s="402"/>
      <c r="BI68" s="403"/>
      <c r="BJ68" s="150"/>
      <c r="BK68" s="366" t="s">
        <v>57</v>
      </c>
      <c r="BL68" s="366"/>
      <c r="BM68" s="366"/>
      <c r="BN68" s="366"/>
      <c r="BO68" s="366"/>
      <c r="BP68" s="366"/>
      <c r="BQ68" s="366"/>
      <c r="BR68" s="366"/>
      <c r="BS68" s="7"/>
      <c r="BT68" s="7"/>
      <c r="BU68" s="366" t="s">
        <v>58</v>
      </c>
      <c r="BV68" s="366"/>
      <c r="BW68" s="366"/>
      <c r="BX68" s="366"/>
      <c r="BY68" s="7"/>
      <c r="BZ68" s="7"/>
      <c r="CA68" s="7"/>
      <c r="CB68" s="7"/>
      <c r="CC68" s="7"/>
      <c r="CD68" s="7"/>
      <c r="CE68" s="7"/>
      <c r="CF68" s="7"/>
      <c r="CG68" s="7"/>
      <c r="CH68" s="7"/>
      <c r="CI68" s="151"/>
      <c r="CJ68" s="4"/>
      <c r="CK68" s="4"/>
      <c r="CL68" s="149"/>
      <c r="CM68" s="4" t="str">
        <f>IF(AND($AN$13=TRUE,BK68=""),"未入力","")</f>
        <v/>
      </c>
      <c r="CN68" s="6" t="b">
        <v>0</v>
      </c>
      <c r="CO68" s="6" t="b">
        <v>0</v>
      </c>
      <c r="CS68" s="191"/>
      <c r="DA68" s="148"/>
      <c r="DB68" s="401"/>
      <c r="DC68" s="402"/>
      <c r="DD68" s="402"/>
      <c r="DE68" s="402"/>
      <c r="DF68" s="402"/>
      <c r="DG68" s="402"/>
      <c r="DH68" s="402"/>
      <c r="DI68" s="403"/>
      <c r="DJ68" s="150"/>
      <c r="DK68" s="366" t="s">
        <v>57</v>
      </c>
      <c r="DL68" s="366"/>
      <c r="DM68" s="366"/>
      <c r="DN68" s="366"/>
      <c r="DO68" s="366"/>
      <c r="DP68" s="366"/>
      <c r="DQ68" s="366"/>
      <c r="DR68" s="366"/>
      <c r="DS68" s="7"/>
      <c r="DT68" s="7"/>
      <c r="DU68" s="366" t="s">
        <v>58</v>
      </c>
      <c r="DV68" s="366"/>
      <c r="DW68" s="366"/>
      <c r="DX68" s="366"/>
      <c r="DY68" s="7"/>
      <c r="DZ68" s="7"/>
      <c r="EA68" s="7"/>
      <c r="EB68" s="7"/>
      <c r="EC68" s="7"/>
      <c r="ED68" s="7"/>
      <c r="EE68" s="7"/>
      <c r="EF68" s="7"/>
      <c r="EG68" s="7"/>
      <c r="EH68" s="7"/>
      <c r="EI68" s="151"/>
      <c r="EJ68" s="4"/>
      <c r="EK68" s="4"/>
      <c r="EL68" s="149"/>
      <c r="EM68" s="4" t="str">
        <f>IF(AND($AN$13=TRUE,DK68=""),"未入力","")</f>
        <v/>
      </c>
      <c r="EN68" s="6" t="b">
        <v>0</v>
      </c>
      <c r="EO68" s="6" t="b">
        <v>0</v>
      </c>
      <c r="ES68" s="191"/>
      <c r="FA68" s="148"/>
      <c r="FB68" s="401"/>
      <c r="FC68" s="402"/>
      <c r="FD68" s="402"/>
      <c r="FE68" s="402"/>
      <c r="FF68" s="402"/>
      <c r="FG68" s="402"/>
      <c r="FH68" s="402"/>
      <c r="FI68" s="403"/>
      <c r="FJ68" s="150"/>
      <c r="FK68" s="366" t="s">
        <v>57</v>
      </c>
      <c r="FL68" s="366"/>
      <c r="FM68" s="366"/>
      <c r="FN68" s="366"/>
      <c r="FO68" s="366"/>
      <c r="FP68" s="366"/>
      <c r="FQ68" s="366"/>
      <c r="FR68" s="366"/>
      <c r="FS68" s="7"/>
      <c r="FT68" s="7"/>
      <c r="FU68" s="366" t="s">
        <v>58</v>
      </c>
      <c r="FV68" s="366"/>
      <c r="FW68" s="366"/>
      <c r="FX68" s="366"/>
      <c r="FY68" s="7"/>
      <c r="FZ68" s="7"/>
      <c r="GA68" s="7"/>
      <c r="GB68" s="7"/>
      <c r="GC68" s="7"/>
      <c r="GD68" s="7"/>
      <c r="GE68" s="7"/>
      <c r="GF68" s="7"/>
      <c r="GG68" s="7"/>
      <c r="GH68" s="7"/>
      <c r="GI68" s="151"/>
      <c r="GJ68" s="4"/>
      <c r="GK68" s="4"/>
      <c r="GL68" s="149"/>
      <c r="GM68" s="4" t="str">
        <f>IF(AND($AN$13=TRUE,FK68=""),"未入力","")</f>
        <v/>
      </c>
      <c r="GN68" s="6" t="b">
        <v>0</v>
      </c>
      <c r="GO68" s="6" t="b">
        <v>0</v>
      </c>
    </row>
    <row r="69" spans="1:199" ht="17.149999999999999" customHeight="1">
      <c r="A69" s="148"/>
      <c r="B69" s="373" t="s">
        <v>2252</v>
      </c>
      <c r="C69" s="374"/>
      <c r="D69" s="374"/>
      <c r="E69" s="374"/>
      <c r="F69" s="374"/>
      <c r="G69" s="374"/>
      <c r="H69" s="374"/>
      <c r="I69" s="375"/>
      <c r="J69" s="152"/>
      <c r="K69" s="347" t="s">
        <v>59</v>
      </c>
      <c r="L69" s="347"/>
      <c r="M69" s="347"/>
      <c r="N69" s="347"/>
      <c r="O69" s="347"/>
      <c r="P69" s="227"/>
      <c r="Q69" s="153"/>
      <c r="R69" s="374" t="s">
        <v>60</v>
      </c>
      <c r="S69" s="374"/>
      <c r="T69" s="374"/>
      <c r="U69" s="374"/>
      <c r="V69" s="374"/>
      <c r="W69" s="374"/>
      <c r="X69" s="153"/>
      <c r="Y69" s="347" t="s">
        <v>61</v>
      </c>
      <c r="Z69" s="347"/>
      <c r="AA69" s="347"/>
      <c r="AB69" s="347"/>
      <c r="AC69" s="347"/>
      <c r="AD69" s="361"/>
      <c r="AE69" s="4"/>
      <c r="AF69" s="4"/>
      <c r="AG69" s="4"/>
      <c r="AH69" s="4"/>
      <c r="AJ69" s="4"/>
      <c r="AK69" s="4"/>
      <c r="AL69" s="149"/>
      <c r="AM69" s="4" t="str">
        <f>IF(AND($AN$13=TRUE,M69=""),"未入力","")</f>
        <v/>
      </c>
      <c r="AN69" s="6" t="b">
        <v>0</v>
      </c>
      <c r="AO69" s="6" t="b">
        <v>0</v>
      </c>
      <c r="AP69" s="6" t="b">
        <v>0</v>
      </c>
      <c r="AS69" s="191"/>
      <c r="BA69" s="148"/>
      <c r="BB69" s="373" t="s">
        <v>2252</v>
      </c>
      <c r="BC69" s="374"/>
      <c r="BD69" s="374"/>
      <c r="BE69" s="374"/>
      <c r="BF69" s="374"/>
      <c r="BG69" s="374"/>
      <c r="BH69" s="374"/>
      <c r="BI69" s="375"/>
      <c r="BJ69" s="152"/>
      <c r="BK69" s="347" t="s">
        <v>59</v>
      </c>
      <c r="BL69" s="347"/>
      <c r="BM69" s="347"/>
      <c r="BN69" s="347"/>
      <c r="BO69" s="347"/>
      <c r="BP69" s="227"/>
      <c r="BQ69" s="153"/>
      <c r="BR69" s="374" t="s">
        <v>60</v>
      </c>
      <c r="BS69" s="374"/>
      <c r="BT69" s="374"/>
      <c r="BU69" s="374"/>
      <c r="BV69" s="374"/>
      <c r="BW69" s="374"/>
      <c r="BX69" s="153"/>
      <c r="BY69" s="347" t="s">
        <v>61</v>
      </c>
      <c r="BZ69" s="347"/>
      <c r="CA69" s="347"/>
      <c r="CB69" s="347"/>
      <c r="CC69" s="347"/>
      <c r="CD69" s="361"/>
      <c r="CE69" s="4"/>
      <c r="CF69" s="4"/>
      <c r="CH69" s="4"/>
      <c r="CJ69" s="4"/>
      <c r="CK69" s="4"/>
      <c r="CL69" s="149"/>
      <c r="CM69" s="4" t="str">
        <f>IF(AND($AN$13=TRUE,BM69=""),"未入力","")</f>
        <v/>
      </c>
      <c r="CN69" s="6" t="b">
        <v>0</v>
      </c>
      <c r="CO69" s="6" t="b">
        <v>0</v>
      </c>
      <c r="CP69" s="6" t="b">
        <v>0</v>
      </c>
      <c r="CS69" s="191"/>
      <c r="DA69" s="148"/>
      <c r="DB69" s="373" t="s">
        <v>2252</v>
      </c>
      <c r="DC69" s="374"/>
      <c r="DD69" s="374"/>
      <c r="DE69" s="374"/>
      <c r="DF69" s="374"/>
      <c r="DG69" s="374"/>
      <c r="DH69" s="374"/>
      <c r="DI69" s="375"/>
      <c r="DJ69" s="152"/>
      <c r="DK69" s="347" t="s">
        <v>59</v>
      </c>
      <c r="DL69" s="347"/>
      <c r="DM69" s="347"/>
      <c r="DN69" s="347"/>
      <c r="DO69" s="347"/>
      <c r="DP69" s="227"/>
      <c r="DQ69" s="153"/>
      <c r="DR69" s="374" t="s">
        <v>60</v>
      </c>
      <c r="DS69" s="374"/>
      <c r="DT69" s="374"/>
      <c r="DU69" s="374"/>
      <c r="DV69" s="374"/>
      <c r="DW69" s="374"/>
      <c r="DX69" s="153"/>
      <c r="DY69" s="347" t="s">
        <v>61</v>
      </c>
      <c r="DZ69" s="347"/>
      <c r="EA69" s="347"/>
      <c r="EB69" s="347"/>
      <c r="EC69" s="347"/>
      <c r="ED69" s="361"/>
      <c r="EE69" s="4"/>
      <c r="EF69" s="4"/>
      <c r="EH69" s="4"/>
      <c r="EJ69" s="4"/>
      <c r="EK69" s="4"/>
      <c r="EL69" s="149"/>
      <c r="EM69" s="4" t="str">
        <f>IF(AND($AN$13=TRUE,DM69=""),"未入力","")</f>
        <v/>
      </c>
      <c r="EN69" s="6" t="b">
        <v>0</v>
      </c>
      <c r="EO69" s="6" t="b">
        <v>0</v>
      </c>
      <c r="EP69" s="6" t="b">
        <v>0</v>
      </c>
      <c r="ES69" s="191"/>
      <c r="FA69" s="148"/>
      <c r="FB69" s="373" t="s">
        <v>2252</v>
      </c>
      <c r="FC69" s="374"/>
      <c r="FD69" s="374"/>
      <c r="FE69" s="374"/>
      <c r="FF69" s="374"/>
      <c r="FG69" s="374"/>
      <c r="FH69" s="374"/>
      <c r="FI69" s="375"/>
      <c r="FJ69" s="152"/>
      <c r="FK69" s="347" t="s">
        <v>59</v>
      </c>
      <c r="FL69" s="347"/>
      <c r="FM69" s="347"/>
      <c r="FN69" s="347"/>
      <c r="FO69" s="347"/>
      <c r="FP69" s="227"/>
      <c r="FQ69" s="153"/>
      <c r="FR69" s="374" t="s">
        <v>60</v>
      </c>
      <c r="FS69" s="374"/>
      <c r="FT69" s="374"/>
      <c r="FU69" s="374"/>
      <c r="FV69" s="374"/>
      <c r="FW69" s="374"/>
      <c r="FX69" s="153"/>
      <c r="FY69" s="347" t="s">
        <v>61</v>
      </c>
      <c r="FZ69" s="347"/>
      <c r="GA69" s="347"/>
      <c r="GB69" s="347"/>
      <c r="GC69" s="347"/>
      <c r="GD69" s="361"/>
      <c r="GE69" s="4"/>
      <c r="GF69" s="4"/>
      <c r="GH69" s="4"/>
      <c r="GJ69" s="4"/>
      <c r="GK69" s="4"/>
      <c r="GL69" s="149"/>
      <c r="GM69" s="4" t="str">
        <f>IF(AND($AN$13=TRUE,FM69=""),"未入力","")</f>
        <v/>
      </c>
      <c r="GN69" s="6" t="b">
        <v>0</v>
      </c>
      <c r="GO69" s="6" t="b">
        <v>0</v>
      </c>
      <c r="GP69" s="6" t="b">
        <v>0</v>
      </c>
    </row>
    <row r="70" spans="1:199" ht="17.149999999999999" customHeight="1">
      <c r="A70" s="148"/>
      <c r="B70" s="360" t="s">
        <v>2253</v>
      </c>
      <c r="C70" s="347"/>
      <c r="D70" s="347"/>
      <c r="E70" s="347"/>
      <c r="F70" s="347"/>
      <c r="G70" s="347"/>
      <c r="H70" s="347"/>
      <c r="I70" s="361"/>
      <c r="J70" s="152"/>
      <c r="K70" s="347" t="s">
        <v>62</v>
      </c>
      <c r="L70" s="347"/>
      <c r="M70" s="347"/>
      <c r="N70" s="347"/>
      <c r="O70" s="347"/>
      <c r="P70" s="227"/>
      <c r="Q70" s="153"/>
      <c r="R70" s="347" t="s">
        <v>63</v>
      </c>
      <c r="S70" s="347"/>
      <c r="T70" s="347"/>
      <c r="U70" s="347"/>
      <c r="V70" s="347"/>
      <c r="W70" s="347"/>
      <c r="X70" s="153"/>
      <c r="Y70" s="374" t="s">
        <v>64</v>
      </c>
      <c r="Z70" s="374"/>
      <c r="AA70" s="374"/>
      <c r="AB70" s="374"/>
      <c r="AC70" s="374"/>
      <c r="AD70" s="375"/>
      <c r="AE70" s="4"/>
      <c r="AF70" s="4"/>
      <c r="AG70" s="4"/>
      <c r="AH70" s="4"/>
      <c r="AJ70" s="4"/>
      <c r="AK70" s="4"/>
      <c r="AL70" s="149"/>
      <c r="AM70" s="4" t="str">
        <f>IF(AND($AN$13=TRUE,COUNTIF(AN70:AP70,TRUE)=0),"未入力","")</f>
        <v/>
      </c>
      <c r="AN70" s="8" t="b">
        <v>0</v>
      </c>
      <c r="AO70" s="8" t="b">
        <v>0</v>
      </c>
      <c r="AP70" s="8" t="b">
        <v>0</v>
      </c>
      <c r="AS70" s="191"/>
      <c r="BA70" s="148"/>
      <c r="BB70" s="360" t="s">
        <v>2253</v>
      </c>
      <c r="BC70" s="347"/>
      <c r="BD70" s="347"/>
      <c r="BE70" s="347"/>
      <c r="BF70" s="347"/>
      <c r="BG70" s="347"/>
      <c r="BH70" s="347"/>
      <c r="BI70" s="361"/>
      <c r="BJ70" s="152"/>
      <c r="BK70" s="347" t="s">
        <v>62</v>
      </c>
      <c r="BL70" s="347"/>
      <c r="BM70" s="347"/>
      <c r="BN70" s="347"/>
      <c r="BO70" s="347"/>
      <c r="BP70" s="227"/>
      <c r="BQ70" s="153"/>
      <c r="BR70" s="347" t="s">
        <v>63</v>
      </c>
      <c r="BS70" s="347"/>
      <c r="BT70" s="347"/>
      <c r="BU70" s="347"/>
      <c r="BV70" s="347"/>
      <c r="BW70" s="347"/>
      <c r="BX70" s="153"/>
      <c r="BY70" s="374" t="s">
        <v>64</v>
      </c>
      <c r="BZ70" s="374"/>
      <c r="CA70" s="374"/>
      <c r="CB70" s="374"/>
      <c r="CC70" s="374"/>
      <c r="CD70" s="375"/>
      <c r="CE70" s="4"/>
      <c r="CF70" s="4"/>
      <c r="CG70" s="4"/>
      <c r="CH70" s="4"/>
      <c r="CJ70" s="4"/>
      <c r="CK70" s="4"/>
      <c r="CL70" s="149"/>
      <c r="CM70" s="4" t="str">
        <f>IF(AND($AN$13=TRUE,COUNTIF(CN70:CP70,TRUE)=0),"未入力","")</f>
        <v/>
      </c>
      <c r="CN70" s="8" t="b">
        <v>0</v>
      </c>
      <c r="CO70" s="8" t="b">
        <v>0</v>
      </c>
      <c r="CP70" s="8" t="b">
        <v>0</v>
      </c>
      <c r="CS70" s="191"/>
      <c r="DA70" s="148"/>
      <c r="DB70" s="360" t="s">
        <v>2253</v>
      </c>
      <c r="DC70" s="347"/>
      <c r="DD70" s="347"/>
      <c r="DE70" s="347"/>
      <c r="DF70" s="347"/>
      <c r="DG70" s="347"/>
      <c r="DH70" s="347"/>
      <c r="DI70" s="361"/>
      <c r="DJ70" s="152"/>
      <c r="DK70" s="347" t="s">
        <v>62</v>
      </c>
      <c r="DL70" s="347"/>
      <c r="DM70" s="347"/>
      <c r="DN70" s="347"/>
      <c r="DO70" s="347"/>
      <c r="DP70" s="227"/>
      <c r="DQ70" s="153"/>
      <c r="DR70" s="347" t="s">
        <v>63</v>
      </c>
      <c r="DS70" s="347"/>
      <c r="DT70" s="347"/>
      <c r="DU70" s="347"/>
      <c r="DV70" s="347"/>
      <c r="DW70" s="347"/>
      <c r="DX70" s="153"/>
      <c r="DY70" s="374" t="s">
        <v>64</v>
      </c>
      <c r="DZ70" s="374"/>
      <c r="EA70" s="374"/>
      <c r="EB70" s="374"/>
      <c r="EC70" s="374"/>
      <c r="ED70" s="375"/>
      <c r="EE70" s="4"/>
      <c r="EF70" s="4"/>
      <c r="EG70" s="4"/>
      <c r="EH70" s="4"/>
      <c r="EJ70" s="4"/>
      <c r="EK70" s="4"/>
      <c r="EL70" s="149"/>
      <c r="EM70" s="4" t="str">
        <f>IF(AND($AN$13=TRUE,COUNTIF(EN70:EP70,TRUE)=0),"未入力","")</f>
        <v/>
      </c>
      <c r="EN70" s="6" t="b">
        <v>0</v>
      </c>
      <c r="EO70" s="6" t="b">
        <v>0</v>
      </c>
      <c r="EP70" s="6" t="b">
        <v>0</v>
      </c>
      <c r="ES70" s="191"/>
      <c r="FA70" s="148"/>
      <c r="FB70" s="360" t="s">
        <v>2253</v>
      </c>
      <c r="FC70" s="347"/>
      <c r="FD70" s="347"/>
      <c r="FE70" s="347"/>
      <c r="FF70" s="347"/>
      <c r="FG70" s="347"/>
      <c r="FH70" s="347"/>
      <c r="FI70" s="361"/>
      <c r="FJ70" s="152"/>
      <c r="FK70" s="347" t="s">
        <v>62</v>
      </c>
      <c r="FL70" s="347"/>
      <c r="FM70" s="347"/>
      <c r="FN70" s="347"/>
      <c r="FO70" s="347"/>
      <c r="FP70" s="227"/>
      <c r="FQ70" s="153"/>
      <c r="FR70" s="347" t="s">
        <v>63</v>
      </c>
      <c r="FS70" s="347"/>
      <c r="FT70" s="347"/>
      <c r="FU70" s="347"/>
      <c r="FV70" s="347"/>
      <c r="FW70" s="347"/>
      <c r="FX70" s="153"/>
      <c r="FY70" s="374" t="s">
        <v>64</v>
      </c>
      <c r="FZ70" s="374"/>
      <c r="GA70" s="374"/>
      <c r="GB70" s="374"/>
      <c r="GC70" s="374"/>
      <c r="GD70" s="375"/>
      <c r="GE70" s="4"/>
      <c r="GF70" s="4"/>
      <c r="GG70" s="4"/>
      <c r="GH70" s="4"/>
      <c r="GJ70" s="4"/>
      <c r="GK70" s="4"/>
      <c r="GL70" s="149"/>
      <c r="GM70" s="4" t="str">
        <f>IF(AND($AN$13=TRUE,COUNTIF(GN70:GP70,TRUE)=0),"未入力","")</f>
        <v/>
      </c>
      <c r="GN70" s="6" t="b">
        <v>0</v>
      </c>
      <c r="GO70" s="6" t="b">
        <v>0</v>
      </c>
      <c r="GP70" s="6" t="b">
        <v>0</v>
      </c>
    </row>
    <row r="71" spans="1:199" ht="17.149999999999999" customHeight="1">
      <c r="A71" s="148"/>
      <c r="B71" s="360" t="s">
        <v>2254</v>
      </c>
      <c r="C71" s="347"/>
      <c r="D71" s="347"/>
      <c r="E71" s="347"/>
      <c r="F71" s="347"/>
      <c r="G71" s="347"/>
      <c r="H71" s="347"/>
      <c r="I71" s="361"/>
      <c r="J71" s="154"/>
      <c r="K71" s="374" t="s">
        <v>65</v>
      </c>
      <c r="L71" s="374"/>
      <c r="M71" s="374"/>
      <c r="N71" s="374"/>
      <c r="O71" s="374"/>
      <c r="P71" s="374"/>
      <c r="Q71" s="3"/>
      <c r="R71" s="338" t="s">
        <v>66</v>
      </c>
      <c r="S71" s="338"/>
      <c r="T71" s="338"/>
      <c r="U71" s="338"/>
      <c r="V71" s="338"/>
      <c r="W71" s="338"/>
      <c r="X71" s="3"/>
      <c r="Y71" s="338" t="s">
        <v>67</v>
      </c>
      <c r="Z71" s="338"/>
      <c r="AA71" s="338"/>
      <c r="AB71" s="338"/>
      <c r="AC71" s="338"/>
      <c r="AD71" s="147"/>
      <c r="AE71" s="387"/>
      <c r="AF71" s="387"/>
      <c r="AG71" s="387"/>
      <c r="AH71" s="387"/>
      <c r="AI71" s="387"/>
      <c r="AJ71" s="4"/>
      <c r="AK71" s="4"/>
      <c r="AL71" s="149"/>
      <c r="AM71" s="4" t="str">
        <f>IF(AND($AN$13=TRUE,N71=""),"未入力","")</f>
        <v/>
      </c>
      <c r="AN71" s="6" t="b">
        <v>0</v>
      </c>
      <c r="AO71" s="6" t="b">
        <v>0</v>
      </c>
      <c r="AP71" s="6" t="b">
        <v>0</v>
      </c>
      <c r="AS71" s="191"/>
      <c r="BA71" s="148"/>
      <c r="BB71" s="360" t="s">
        <v>2254</v>
      </c>
      <c r="BC71" s="347"/>
      <c r="BD71" s="347"/>
      <c r="BE71" s="347"/>
      <c r="BF71" s="347"/>
      <c r="BG71" s="347"/>
      <c r="BH71" s="347"/>
      <c r="BI71" s="361"/>
      <c r="BJ71" s="154"/>
      <c r="BK71" s="374" t="s">
        <v>65</v>
      </c>
      <c r="BL71" s="374"/>
      <c r="BM71" s="374"/>
      <c r="BN71" s="374"/>
      <c r="BO71" s="374"/>
      <c r="BP71" s="374"/>
      <c r="BQ71" s="3"/>
      <c r="BR71" s="338" t="s">
        <v>66</v>
      </c>
      <c r="BS71" s="338"/>
      <c r="BT71" s="338"/>
      <c r="BU71" s="338"/>
      <c r="BV71" s="338"/>
      <c r="BW71" s="338"/>
      <c r="BX71" s="3"/>
      <c r="BY71" s="338" t="s">
        <v>67</v>
      </c>
      <c r="BZ71" s="338"/>
      <c r="CA71" s="338"/>
      <c r="CB71" s="338"/>
      <c r="CC71" s="338"/>
      <c r="CD71" s="147"/>
      <c r="CE71" s="387"/>
      <c r="CF71" s="387"/>
      <c r="CG71" s="387"/>
      <c r="CH71" s="387"/>
      <c r="CI71" s="387"/>
      <c r="CJ71" s="4"/>
      <c r="CK71" s="4"/>
      <c r="CL71" s="149"/>
      <c r="CM71" s="4" t="str">
        <f>IF(AND($AN$13=TRUE,BN71=""),"未入力","")</f>
        <v/>
      </c>
      <c r="CN71" s="6" t="b">
        <v>0</v>
      </c>
      <c r="CO71" s="6" t="b">
        <v>0</v>
      </c>
      <c r="CP71" s="6" t="b">
        <v>0</v>
      </c>
      <c r="CS71" s="191"/>
      <c r="DA71" s="148"/>
      <c r="DB71" s="360" t="s">
        <v>2254</v>
      </c>
      <c r="DC71" s="347"/>
      <c r="DD71" s="347"/>
      <c r="DE71" s="347"/>
      <c r="DF71" s="347"/>
      <c r="DG71" s="347"/>
      <c r="DH71" s="347"/>
      <c r="DI71" s="361"/>
      <c r="DJ71" s="154"/>
      <c r="DK71" s="374" t="s">
        <v>65</v>
      </c>
      <c r="DL71" s="374"/>
      <c r="DM71" s="374"/>
      <c r="DN71" s="374"/>
      <c r="DO71" s="374"/>
      <c r="DP71" s="374"/>
      <c r="DQ71" s="3"/>
      <c r="DR71" s="338" t="s">
        <v>66</v>
      </c>
      <c r="DS71" s="338"/>
      <c r="DT71" s="338"/>
      <c r="DU71" s="338"/>
      <c r="DV71" s="338"/>
      <c r="DW71" s="338"/>
      <c r="DX71" s="3"/>
      <c r="DY71" s="338" t="s">
        <v>67</v>
      </c>
      <c r="DZ71" s="338"/>
      <c r="EA71" s="338"/>
      <c r="EB71" s="338"/>
      <c r="EC71" s="338"/>
      <c r="ED71" s="147"/>
      <c r="EE71" s="387"/>
      <c r="EF71" s="387"/>
      <c r="EG71" s="387"/>
      <c r="EH71" s="387"/>
      <c r="EI71" s="387"/>
      <c r="EJ71" s="4"/>
      <c r="EK71" s="4"/>
      <c r="EL71" s="149"/>
      <c r="EM71" s="4" t="str">
        <f>IF(AND($AN$13=TRUE,DN71=""),"未入力","")</f>
        <v/>
      </c>
      <c r="EN71" s="6" t="b">
        <v>0</v>
      </c>
      <c r="EO71" s="6" t="b">
        <v>0</v>
      </c>
      <c r="EP71" s="6" t="b">
        <v>0</v>
      </c>
      <c r="ES71" s="191"/>
      <c r="FA71" s="148"/>
      <c r="FB71" s="360" t="s">
        <v>2254</v>
      </c>
      <c r="FC71" s="347"/>
      <c r="FD71" s="347"/>
      <c r="FE71" s="347"/>
      <c r="FF71" s="347"/>
      <c r="FG71" s="347"/>
      <c r="FH71" s="347"/>
      <c r="FI71" s="361"/>
      <c r="FJ71" s="154"/>
      <c r="FK71" s="374" t="s">
        <v>65</v>
      </c>
      <c r="FL71" s="374"/>
      <c r="FM71" s="374"/>
      <c r="FN71" s="374"/>
      <c r="FO71" s="374"/>
      <c r="FP71" s="374"/>
      <c r="FQ71" s="3"/>
      <c r="FR71" s="338" t="s">
        <v>66</v>
      </c>
      <c r="FS71" s="338"/>
      <c r="FT71" s="338"/>
      <c r="FU71" s="338"/>
      <c r="FV71" s="338"/>
      <c r="FW71" s="338"/>
      <c r="FX71" s="3"/>
      <c r="FY71" s="338" t="s">
        <v>67</v>
      </c>
      <c r="FZ71" s="338"/>
      <c r="GA71" s="338"/>
      <c r="GB71" s="338"/>
      <c r="GC71" s="338"/>
      <c r="GD71" s="147"/>
      <c r="GE71" s="387"/>
      <c r="GF71" s="387"/>
      <c r="GG71" s="387"/>
      <c r="GH71" s="387"/>
      <c r="GI71" s="387"/>
      <c r="GJ71" s="4"/>
      <c r="GK71" s="4"/>
      <c r="GL71" s="149"/>
      <c r="GM71" s="4" t="str">
        <f>IF(AND($AN$13=TRUE,FN71=""),"未入力","")</f>
        <v/>
      </c>
      <c r="GN71" s="6" t="b">
        <v>0</v>
      </c>
      <c r="GO71" s="6" t="b">
        <v>0</v>
      </c>
      <c r="GP71" s="6" t="b">
        <v>0</v>
      </c>
    </row>
    <row r="72" spans="1:199" ht="17.149999999999999" customHeight="1">
      <c r="A72" s="148"/>
      <c r="B72" s="360" t="s">
        <v>2255</v>
      </c>
      <c r="C72" s="347"/>
      <c r="D72" s="347"/>
      <c r="E72" s="347"/>
      <c r="F72" s="347"/>
      <c r="G72" s="347"/>
      <c r="H72" s="347"/>
      <c r="I72" s="361"/>
      <c r="J72" s="152"/>
      <c r="K72" s="347" t="s">
        <v>68</v>
      </c>
      <c r="L72" s="347"/>
      <c r="M72" s="347"/>
      <c r="N72" s="347"/>
      <c r="O72" s="347"/>
      <c r="P72" s="449"/>
      <c r="Q72" s="162"/>
      <c r="R72" s="347" t="s">
        <v>69</v>
      </c>
      <c r="S72" s="347"/>
      <c r="T72" s="347"/>
      <c r="U72" s="347"/>
      <c r="V72" s="347"/>
      <c r="W72" s="153"/>
      <c r="X72" s="162"/>
      <c r="Y72" s="347" t="s">
        <v>70</v>
      </c>
      <c r="Z72" s="347"/>
      <c r="AA72" s="347"/>
      <c r="AB72" s="347"/>
      <c r="AC72" s="347"/>
      <c r="AD72" s="153"/>
      <c r="AE72" s="164"/>
      <c r="AF72" s="338" t="s">
        <v>71</v>
      </c>
      <c r="AG72" s="338"/>
      <c r="AH72" s="338"/>
      <c r="AI72" s="338"/>
      <c r="AJ72" s="338"/>
      <c r="AK72" s="199"/>
      <c r="AL72" s="181"/>
      <c r="AM72" s="4" t="str">
        <f>IF(AND($AN$13=TRUE,N72=""),"未入力","")</f>
        <v/>
      </c>
      <c r="AN72" s="6" t="b">
        <v>0</v>
      </c>
      <c r="AO72" s="6" t="b">
        <v>0</v>
      </c>
      <c r="AP72" s="6" t="b">
        <v>0</v>
      </c>
      <c r="AQ72" s="6" t="b">
        <v>0</v>
      </c>
      <c r="AS72" s="191"/>
      <c r="BA72" s="148"/>
      <c r="BB72" s="360" t="s">
        <v>2255</v>
      </c>
      <c r="BC72" s="347"/>
      <c r="BD72" s="347"/>
      <c r="BE72" s="347"/>
      <c r="BF72" s="347"/>
      <c r="BG72" s="347"/>
      <c r="BH72" s="347"/>
      <c r="BI72" s="361"/>
      <c r="BJ72" s="152"/>
      <c r="BK72" s="347" t="s">
        <v>68</v>
      </c>
      <c r="BL72" s="347"/>
      <c r="BM72" s="347"/>
      <c r="BN72" s="347"/>
      <c r="BO72" s="347"/>
      <c r="BP72" s="449"/>
      <c r="BQ72" s="162"/>
      <c r="BR72" s="347" t="s">
        <v>69</v>
      </c>
      <c r="BS72" s="347"/>
      <c r="BT72" s="347"/>
      <c r="BU72" s="347"/>
      <c r="BV72" s="347"/>
      <c r="BW72" s="153"/>
      <c r="BX72" s="162"/>
      <c r="BY72" s="347" t="s">
        <v>70</v>
      </c>
      <c r="BZ72" s="347"/>
      <c r="CA72" s="347"/>
      <c r="CB72" s="347"/>
      <c r="CC72" s="347"/>
      <c r="CD72" s="153"/>
      <c r="CE72" s="164"/>
      <c r="CF72" s="338" t="s">
        <v>71</v>
      </c>
      <c r="CG72" s="338"/>
      <c r="CH72" s="338"/>
      <c r="CI72" s="338"/>
      <c r="CJ72" s="338"/>
      <c r="CK72" s="199"/>
      <c r="CL72" s="181"/>
      <c r="CM72" s="4" t="str">
        <f>IF(AND($AN$13=TRUE,BN72=""),"未入力","")</f>
        <v/>
      </c>
      <c r="CN72" s="6" t="b">
        <v>0</v>
      </c>
      <c r="CO72" s="6" t="b">
        <v>0</v>
      </c>
      <c r="CP72" s="6" t="b">
        <v>0</v>
      </c>
      <c r="CQ72" s="6" t="b">
        <v>0</v>
      </c>
      <c r="CS72" s="191"/>
      <c r="DA72" s="148"/>
      <c r="DB72" s="360" t="s">
        <v>2255</v>
      </c>
      <c r="DC72" s="347"/>
      <c r="DD72" s="347"/>
      <c r="DE72" s="347"/>
      <c r="DF72" s="347"/>
      <c r="DG72" s="347"/>
      <c r="DH72" s="347"/>
      <c r="DI72" s="361"/>
      <c r="DJ72" s="152"/>
      <c r="DK72" s="347" t="s">
        <v>68</v>
      </c>
      <c r="DL72" s="347"/>
      <c r="DM72" s="347"/>
      <c r="DN72" s="347"/>
      <c r="DO72" s="347"/>
      <c r="DP72" s="449"/>
      <c r="DQ72" s="162"/>
      <c r="DR72" s="347" t="s">
        <v>69</v>
      </c>
      <c r="DS72" s="347"/>
      <c r="DT72" s="347"/>
      <c r="DU72" s="347"/>
      <c r="DV72" s="347"/>
      <c r="DW72" s="153"/>
      <c r="DX72" s="162"/>
      <c r="DY72" s="347" t="s">
        <v>70</v>
      </c>
      <c r="DZ72" s="347"/>
      <c r="EA72" s="347"/>
      <c r="EB72" s="347"/>
      <c r="EC72" s="347"/>
      <c r="ED72" s="153"/>
      <c r="EE72" s="164"/>
      <c r="EF72" s="338" t="s">
        <v>71</v>
      </c>
      <c r="EG72" s="338"/>
      <c r="EH72" s="338"/>
      <c r="EI72" s="338"/>
      <c r="EJ72" s="338"/>
      <c r="EK72" s="199"/>
      <c r="EL72" s="181"/>
      <c r="EM72" s="4" t="str">
        <f>IF(AND($AN$13=TRUE,DN72=""),"未入力","")</f>
        <v/>
      </c>
      <c r="EN72" s="6" t="b">
        <v>0</v>
      </c>
      <c r="EO72" s="6" t="b">
        <v>0</v>
      </c>
      <c r="EP72" s="6" t="b">
        <v>0</v>
      </c>
      <c r="EQ72" s="6" t="b">
        <v>0</v>
      </c>
      <c r="ES72" s="191"/>
      <c r="FA72" s="148"/>
      <c r="FB72" s="360" t="s">
        <v>2255</v>
      </c>
      <c r="FC72" s="347"/>
      <c r="FD72" s="347"/>
      <c r="FE72" s="347"/>
      <c r="FF72" s="347"/>
      <c r="FG72" s="347"/>
      <c r="FH72" s="347"/>
      <c r="FI72" s="361"/>
      <c r="FJ72" s="152"/>
      <c r="FK72" s="347" t="s">
        <v>68</v>
      </c>
      <c r="FL72" s="347"/>
      <c r="FM72" s="347"/>
      <c r="FN72" s="347"/>
      <c r="FO72" s="347"/>
      <c r="FP72" s="449"/>
      <c r="FQ72" s="162"/>
      <c r="FR72" s="347" t="s">
        <v>69</v>
      </c>
      <c r="FS72" s="347"/>
      <c r="FT72" s="347"/>
      <c r="FU72" s="347"/>
      <c r="FV72" s="347"/>
      <c r="FW72" s="153"/>
      <c r="FX72" s="162"/>
      <c r="FY72" s="347" t="s">
        <v>70</v>
      </c>
      <c r="FZ72" s="347"/>
      <c r="GA72" s="347"/>
      <c r="GB72" s="347"/>
      <c r="GC72" s="347"/>
      <c r="GD72" s="153"/>
      <c r="GE72" s="164"/>
      <c r="GF72" s="338" t="s">
        <v>71</v>
      </c>
      <c r="GG72" s="338"/>
      <c r="GH72" s="338"/>
      <c r="GI72" s="338"/>
      <c r="GJ72" s="338"/>
      <c r="GK72" s="199"/>
      <c r="GL72" s="181"/>
      <c r="GM72" s="4" t="str">
        <f>IF(AND($AN$13=TRUE,FN72=""),"未入力","")</f>
        <v/>
      </c>
      <c r="GN72" s="6" t="b">
        <v>0</v>
      </c>
      <c r="GO72" s="6" t="b">
        <v>0</v>
      </c>
      <c r="GP72" s="6" t="b">
        <v>0</v>
      </c>
      <c r="GQ72" s="6" t="b">
        <v>0</v>
      </c>
    </row>
    <row r="73" spans="1:199" ht="20.149999999999999" customHeight="1">
      <c r="A73" s="148"/>
      <c r="B73" s="360" t="s">
        <v>2256</v>
      </c>
      <c r="C73" s="347"/>
      <c r="D73" s="347"/>
      <c r="E73" s="347"/>
      <c r="F73" s="347"/>
      <c r="G73" s="347"/>
      <c r="H73" s="347"/>
      <c r="I73" s="361"/>
      <c r="J73" s="342"/>
      <c r="K73" s="343"/>
      <c r="L73" s="343"/>
      <c r="M73" s="343"/>
      <c r="N73" s="343"/>
      <c r="O73" s="153" t="s">
        <v>72</v>
      </c>
      <c r="P73" s="153"/>
      <c r="Q73" s="344"/>
      <c r="R73" s="343"/>
      <c r="S73" s="343"/>
      <c r="T73" s="343"/>
      <c r="U73" s="343"/>
      <c r="V73" s="153" t="s">
        <v>72</v>
      </c>
      <c r="W73" s="153"/>
      <c r="X73" s="344"/>
      <c r="Y73" s="343"/>
      <c r="Z73" s="343"/>
      <c r="AA73" s="343"/>
      <c r="AB73" s="343"/>
      <c r="AC73" s="153" t="s">
        <v>72</v>
      </c>
      <c r="AD73" s="153"/>
      <c r="AE73" s="481"/>
      <c r="AF73" s="354"/>
      <c r="AG73" s="354"/>
      <c r="AH73" s="354"/>
      <c r="AI73" s="354"/>
      <c r="AJ73" s="3" t="s">
        <v>72</v>
      </c>
      <c r="AK73" s="3"/>
      <c r="AL73" s="181"/>
      <c r="AM73" s="4"/>
      <c r="AS73" s="191"/>
      <c r="BA73" s="148"/>
      <c r="BB73" s="360" t="s">
        <v>2256</v>
      </c>
      <c r="BC73" s="347"/>
      <c r="BD73" s="347"/>
      <c r="BE73" s="347"/>
      <c r="BF73" s="347"/>
      <c r="BG73" s="347"/>
      <c r="BH73" s="347"/>
      <c r="BI73" s="361"/>
      <c r="BJ73" s="342"/>
      <c r="BK73" s="343"/>
      <c r="BL73" s="343"/>
      <c r="BM73" s="343"/>
      <c r="BN73" s="343"/>
      <c r="BO73" s="153" t="s">
        <v>72</v>
      </c>
      <c r="BP73" s="153"/>
      <c r="BQ73" s="344"/>
      <c r="BR73" s="343"/>
      <c r="BS73" s="343"/>
      <c r="BT73" s="343"/>
      <c r="BU73" s="343"/>
      <c r="BV73" s="153" t="s">
        <v>72</v>
      </c>
      <c r="BW73" s="153"/>
      <c r="BX73" s="344"/>
      <c r="BY73" s="343"/>
      <c r="BZ73" s="343"/>
      <c r="CA73" s="343"/>
      <c r="CB73" s="343"/>
      <c r="CC73" s="153" t="s">
        <v>72</v>
      </c>
      <c r="CD73" s="153"/>
      <c r="CE73" s="481"/>
      <c r="CF73" s="354"/>
      <c r="CG73" s="354"/>
      <c r="CH73" s="354"/>
      <c r="CI73" s="354"/>
      <c r="CJ73" s="3" t="s">
        <v>72</v>
      </c>
      <c r="CK73" s="3"/>
      <c r="CL73" s="181"/>
      <c r="CM73" s="4"/>
      <c r="CS73" s="191"/>
      <c r="DA73" s="148"/>
      <c r="DB73" s="360" t="s">
        <v>2256</v>
      </c>
      <c r="DC73" s="347"/>
      <c r="DD73" s="347"/>
      <c r="DE73" s="347"/>
      <c r="DF73" s="347"/>
      <c r="DG73" s="347"/>
      <c r="DH73" s="347"/>
      <c r="DI73" s="361"/>
      <c r="DJ73" s="342"/>
      <c r="DK73" s="343"/>
      <c r="DL73" s="343"/>
      <c r="DM73" s="343"/>
      <c r="DN73" s="343"/>
      <c r="DO73" s="153" t="s">
        <v>72</v>
      </c>
      <c r="DP73" s="153"/>
      <c r="DQ73" s="344"/>
      <c r="DR73" s="343"/>
      <c r="DS73" s="343"/>
      <c r="DT73" s="343"/>
      <c r="DU73" s="343"/>
      <c r="DV73" s="153" t="s">
        <v>72</v>
      </c>
      <c r="DW73" s="153"/>
      <c r="DX73" s="344"/>
      <c r="DY73" s="343"/>
      <c r="DZ73" s="343"/>
      <c r="EA73" s="343"/>
      <c r="EB73" s="343"/>
      <c r="EC73" s="153" t="s">
        <v>72</v>
      </c>
      <c r="ED73" s="153"/>
      <c r="EE73" s="481"/>
      <c r="EF73" s="354"/>
      <c r="EG73" s="354"/>
      <c r="EH73" s="354"/>
      <c r="EI73" s="354"/>
      <c r="EJ73" s="3" t="s">
        <v>72</v>
      </c>
      <c r="EK73" s="3"/>
      <c r="EL73" s="181"/>
      <c r="EM73" s="4"/>
      <c r="ES73" s="191"/>
      <c r="FA73" s="148"/>
      <c r="FB73" s="360" t="s">
        <v>2256</v>
      </c>
      <c r="FC73" s="347"/>
      <c r="FD73" s="347"/>
      <c r="FE73" s="347"/>
      <c r="FF73" s="347"/>
      <c r="FG73" s="347"/>
      <c r="FH73" s="347"/>
      <c r="FI73" s="361"/>
      <c r="FJ73" s="342"/>
      <c r="FK73" s="343"/>
      <c r="FL73" s="343"/>
      <c r="FM73" s="343"/>
      <c r="FN73" s="343"/>
      <c r="FO73" s="153" t="s">
        <v>72</v>
      </c>
      <c r="FP73" s="153"/>
      <c r="FQ73" s="344"/>
      <c r="FR73" s="343"/>
      <c r="FS73" s="343"/>
      <c r="FT73" s="343"/>
      <c r="FU73" s="343"/>
      <c r="FV73" s="153" t="s">
        <v>72</v>
      </c>
      <c r="FW73" s="153"/>
      <c r="FX73" s="344"/>
      <c r="FY73" s="343"/>
      <c r="FZ73" s="343"/>
      <c r="GA73" s="343"/>
      <c r="GB73" s="343"/>
      <c r="GC73" s="153" t="s">
        <v>72</v>
      </c>
      <c r="GD73" s="153"/>
      <c r="GE73" s="481"/>
      <c r="GF73" s="354"/>
      <c r="GG73" s="354"/>
      <c r="GH73" s="354"/>
      <c r="GI73" s="354"/>
      <c r="GJ73" s="3" t="s">
        <v>72</v>
      </c>
      <c r="GK73" s="3"/>
      <c r="GL73" s="181"/>
      <c r="GM73" s="4"/>
    </row>
    <row r="74" spans="1:199" ht="27" customHeight="1">
      <c r="A74" s="148"/>
      <c r="B74" s="378" t="s">
        <v>2257</v>
      </c>
      <c r="C74" s="379"/>
      <c r="D74" s="379"/>
      <c r="E74" s="379"/>
      <c r="F74" s="379"/>
      <c r="G74" s="379"/>
      <c r="H74" s="379"/>
      <c r="I74" s="380"/>
      <c r="J74" s="466"/>
      <c r="K74" s="354"/>
      <c r="L74" s="354"/>
      <c r="M74" s="354"/>
      <c r="N74" s="354"/>
      <c r="O74" s="153" t="s">
        <v>47</v>
      </c>
      <c r="P74" s="153"/>
      <c r="Q74" s="481"/>
      <c r="R74" s="354"/>
      <c r="S74" s="354"/>
      <c r="T74" s="354"/>
      <c r="U74" s="354"/>
      <c r="V74" s="153" t="s">
        <v>47</v>
      </c>
      <c r="W74" s="153"/>
      <c r="X74" s="481"/>
      <c r="Y74" s="354"/>
      <c r="Z74" s="354"/>
      <c r="AA74" s="354"/>
      <c r="AB74" s="354"/>
      <c r="AC74" s="153" t="s">
        <v>47</v>
      </c>
      <c r="AD74" s="153"/>
      <c r="AE74" s="481"/>
      <c r="AF74" s="354"/>
      <c r="AG74" s="354"/>
      <c r="AH74" s="354"/>
      <c r="AI74" s="354"/>
      <c r="AJ74" s="153" t="s">
        <v>47</v>
      </c>
      <c r="AK74" s="153"/>
      <c r="AL74" s="181"/>
      <c r="AM74" s="4"/>
      <c r="AS74" s="191"/>
      <c r="BA74" s="148"/>
      <c r="BB74" s="378" t="s">
        <v>2257</v>
      </c>
      <c r="BC74" s="379"/>
      <c r="BD74" s="379"/>
      <c r="BE74" s="379"/>
      <c r="BF74" s="379"/>
      <c r="BG74" s="379"/>
      <c r="BH74" s="379"/>
      <c r="BI74" s="380"/>
      <c r="BJ74" s="466"/>
      <c r="BK74" s="354"/>
      <c r="BL74" s="354"/>
      <c r="BM74" s="354"/>
      <c r="BN74" s="354"/>
      <c r="BO74" s="153" t="s">
        <v>47</v>
      </c>
      <c r="BP74" s="153"/>
      <c r="BQ74" s="481"/>
      <c r="BR74" s="354"/>
      <c r="BS74" s="354"/>
      <c r="BT74" s="354"/>
      <c r="BU74" s="354"/>
      <c r="BV74" s="153" t="s">
        <v>47</v>
      </c>
      <c r="BW74" s="153"/>
      <c r="BX74" s="481"/>
      <c r="BY74" s="354"/>
      <c r="BZ74" s="354"/>
      <c r="CA74" s="354"/>
      <c r="CB74" s="354"/>
      <c r="CC74" s="153" t="s">
        <v>47</v>
      </c>
      <c r="CD74" s="153"/>
      <c r="CE74" s="481"/>
      <c r="CF74" s="354"/>
      <c r="CG74" s="354"/>
      <c r="CH74" s="354"/>
      <c r="CI74" s="354"/>
      <c r="CJ74" s="153" t="s">
        <v>47</v>
      </c>
      <c r="CK74" s="153"/>
      <c r="CL74" s="181"/>
      <c r="CM74" s="4"/>
      <c r="CS74" s="191"/>
      <c r="DA74" s="148"/>
      <c r="DB74" s="378" t="s">
        <v>2257</v>
      </c>
      <c r="DC74" s="379"/>
      <c r="DD74" s="379"/>
      <c r="DE74" s="379"/>
      <c r="DF74" s="379"/>
      <c r="DG74" s="379"/>
      <c r="DH74" s="379"/>
      <c r="DI74" s="380"/>
      <c r="DJ74" s="466"/>
      <c r="DK74" s="354"/>
      <c r="DL74" s="354"/>
      <c r="DM74" s="354"/>
      <c r="DN74" s="354"/>
      <c r="DO74" s="153" t="s">
        <v>47</v>
      </c>
      <c r="DP74" s="153"/>
      <c r="DQ74" s="481"/>
      <c r="DR74" s="354"/>
      <c r="DS74" s="354"/>
      <c r="DT74" s="354"/>
      <c r="DU74" s="354"/>
      <c r="DV74" s="153" t="s">
        <v>47</v>
      </c>
      <c r="DW74" s="153"/>
      <c r="DX74" s="481"/>
      <c r="DY74" s="354"/>
      <c r="DZ74" s="354"/>
      <c r="EA74" s="354"/>
      <c r="EB74" s="354"/>
      <c r="EC74" s="153" t="s">
        <v>47</v>
      </c>
      <c r="ED74" s="153"/>
      <c r="EE74" s="481"/>
      <c r="EF74" s="354"/>
      <c r="EG74" s="354"/>
      <c r="EH74" s="354"/>
      <c r="EI74" s="354"/>
      <c r="EJ74" s="153" t="s">
        <v>47</v>
      </c>
      <c r="EK74" s="153"/>
      <c r="EL74" s="181"/>
      <c r="EM74" s="4"/>
      <c r="ES74" s="191"/>
      <c r="FA74" s="148"/>
      <c r="FB74" s="378" t="s">
        <v>2257</v>
      </c>
      <c r="FC74" s="379"/>
      <c r="FD74" s="379"/>
      <c r="FE74" s="379"/>
      <c r="FF74" s="379"/>
      <c r="FG74" s="379"/>
      <c r="FH74" s="379"/>
      <c r="FI74" s="380"/>
      <c r="FJ74" s="466"/>
      <c r="FK74" s="354"/>
      <c r="FL74" s="354"/>
      <c r="FM74" s="354"/>
      <c r="FN74" s="354"/>
      <c r="FO74" s="153" t="s">
        <v>47</v>
      </c>
      <c r="FP74" s="153"/>
      <c r="FQ74" s="481"/>
      <c r="FR74" s="354"/>
      <c r="FS74" s="354"/>
      <c r="FT74" s="354"/>
      <c r="FU74" s="354"/>
      <c r="FV74" s="153" t="s">
        <v>47</v>
      </c>
      <c r="FW74" s="153"/>
      <c r="FX74" s="481"/>
      <c r="FY74" s="354"/>
      <c r="FZ74" s="354"/>
      <c r="GA74" s="354"/>
      <c r="GB74" s="354"/>
      <c r="GC74" s="153" t="s">
        <v>47</v>
      </c>
      <c r="GD74" s="153"/>
      <c r="GE74" s="481"/>
      <c r="GF74" s="354"/>
      <c r="GG74" s="354"/>
      <c r="GH74" s="354"/>
      <c r="GI74" s="354"/>
      <c r="GJ74" s="153" t="s">
        <v>47</v>
      </c>
      <c r="GK74" s="153"/>
      <c r="GL74" s="181"/>
      <c r="GM74" s="4"/>
    </row>
    <row r="75" spans="1:199" ht="4" customHeight="1">
      <c r="A75" s="150"/>
      <c r="B75" s="211"/>
      <c r="C75" s="211"/>
      <c r="D75" s="211"/>
      <c r="E75" s="211"/>
      <c r="F75" s="211"/>
      <c r="G75" s="211"/>
      <c r="H75" s="211"/>
      <c r="I75" s="211"/>
      <c r="J75" s="216"/>
      <c r="K75" s="216"/>
      <c r="L75" s="216"/>
      <c r="M75" s="216"/>
      <c r="N75" s="216"/>
      <c r="O75" s="216"/>
      <c r="P75" s="216"/>
      <c r="Q75" s="216"/>
      <c r="R75" s="216"/>
      <c r="S75" s="216"/>
      <c r="T75" s="216"/>
      <c r="U75" s="216"/>
      <c r="V75" s="216"/>
      <c r="W75" s="216"/>
      <c r="X75" s="216"/>
      <c r="Y75" s="216"/>
      <c r="Z75" s="216"/>
      <c r="AA75" s="216"/>
      <c r="AB75" s="216"/>
      <c r="AC75" s="216"/>
      <c r="AD75" s="216"/>
      <c r="AE75" s="216"/>
      <c r="AF75" s="216"/>
      <c r="AG75" s="216"/>
      <c r="AH75" s="216"/>
      <c r="AI75" s="216"/>
      <c r="AJ75" s="7"/>
      <c r="AK75" s="7"/>
      <c r="AL75" s="151"/>
      <c r="AM75" s="4"/>
      <c r="AS75" s="191"/>
      <c r="BA75" s="150"/>
      <c r="BB75" s="211"/>
      <c r="BC75" s="211"/>
      <c r="BD75" s="211"/>
      <c r="BE75" s="211"/>
      <c r="BF75" s="211"/>
      <c r="BG75" s="211"/>
      <c r="BH75" s="211"/>
      <c r="BI75" s="211"/>
      <c r="BJ75" s="216"/>
      <c r="BK75" s="216"/>
      <c r="BL75" s="216"/>
      <c r="BM75" s="216"/>
      <c r="BN75" s="216"/>
      <c r="BO75" s="216"/>
      <c r="BP75" s="216"/>
      <c r="BQ75" s="216"/>
      <c r="BR75" s="216"/>
      <c r="BS75" s="216"/>
      <c r="BT75" s="216"/>
      <c r="BU75" s="216"/>
      <c r="BV75" s="216"/>
      <c r="BW75" s="216"/>
      <c r="BX75" s="216"/>
      <c r="BY75" s="216"/>
      <c r="BZ75" s="216"/>
      <c r="CA75" s="216"/>
      <c r="CB75" s="216"/>
      <c r="CC75" s="216"/>
      <c r="CD75" s="216"/>
      <c r="CE75" s="216"/>
      <c r="CF75" s="216"/>
      <c r="CG75" s="216"/>
      <c r="CH75" s="216"/>
      <c r="CI75" s="216"/>
      <c r="CJ75" s="7"/>
      <c r="CK75" s="7"/>
      <c r="CL75" s="151"/>
      <c r="CM75" s="4"/>
      <c r="CS75" s="191"/>
      <c r="DA75" s="150"/>
      <c r="DB75" s="211"/>
      <c r="DC75" s="211"/>
      <c r="DD75" s="211"/>
      <c r="DE75" s="211"/>
      <c r="DF75" s="211"/>
      <c r="DG75" s="211"/>
      <c r="DH75" s="211"/>
      <c r="DI75" s="211"/>
      <c r="DJ75" s="216"/>
      <c r="DK75" s="216"/>
      <c r="DL75" s="216"/>
      <c r="DM75" s="216"/>
      <c r="DN75" s="216"/>
      <c r="DO75" s="216"/>
      <c r="DP75" s="216"/>
      <c r="DQ75" s="216"/>
      <c r="DR75" s="216"/>
      <c r="DS75" s="216"/>
      <c r="DT75" s="216"/>
      <c r="DU75" s="216"/>
      <c r="DV75" s="216"/>
      <c r="DW75" s="216"/>
      <c r="DX75" s="216"/>
      <c r="DY75" s="216"/>
      <c r="DZ75" s="216"/>
      <c r="EA75" s="216"/>
      <c r="EB75" s="216"/>
      <c r="EC75" s="216"/>
      <c r="ED75" s="216"/>
      <c r="EE75" s="216"/>
      <c r="EF75" s="216"/>
      <c r="EG75" s="216"/>
      <c r="EH75" s="216"/>
      <c r="EI75" s="216"/>
      <c r="EJ75" s="7"/>
      <c r="EK75" s="7"/>
      <c r="EL75" s="151"/>
      <c r="EM75" s="4"/>
      <c r="ES75" s="191"/>
      <c r="FA75" s="150"/>
      <c r="FB75" s="211"/>
      <c r="FC75" s="211"/>
      <c r="FD75" s="211"/>
      <c r="FE75" s="211"/>
      <c r="FF75" s="211"/>
      <c r="FG75" s="211"/>
      <c r="FH75" s="211"/>
      <c r="FI75" s="211"/>
      <c r="FJ75" s="216"/>
      <c r="FK75" s="216"/>
      <c r="FL75" s="216"/>
      <c r="FM75" s="216"/>
      <c r="FN75" s="216"/>
      <c r="FO75" s="216"/>
      <c r="FP75" s="216"/>
      <c r="FQ75" s="216"/>
      <c r="FR75" s="216"/>
      <c r="FS75" s="216"/>
      <c r="FT75" s="216"/>
      <c r="FU75" s="216"/>
      <c r="FV75" s="216"/>
      <c r="FW75" s="216"/>
      <c r="FX75" s="216"/>
      <c r="FY75" s="216"/>
      <c r="FZ75" s="216"/>
      <c r="GA75" s="216"/>
      <c r="GB75" s="216"/>
      <c r="GC75" s="216"/>
      <c r="GD75" s="216"/>
      <c r="GE75" s="216"/>
      <c r="GF75" s="216"/>
      <c r="GG75" s="216"/>
      <c r="GH75" s="216"/>
      <c r="GI75" s="216"/>
      <c r="GJ75" s="7"/>
      <c r="GK75" s="7"/>
      <c r="GL75" s="151"/>
      <c r="GM75" s="4"/>
    </row>
    <row r="76" spans="1:199" ht="4"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2"/>
  <dataValidations count="7">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 type="whole" operator="greaterThanOrEqual" allowBlank="1" showInputMessage="1" showErrorMessage="1" sqref="J41:P41 J53:P53 J65:P65 BJ65:BP65 BJ53:BP53 BJ41:BP41 DJ41:DP41 DJ53:DP53 DJ65:DP65 FJ65:FP65 FJ53:FP53 FJ41:FP41 FJ10:GJ10 DJ10:EJ10 BJ10:CJ10 J10:AJ10" xr:uid="{37012C59-0128-4043-9099-E35FCAC29EAF}">
      <formula1>1</formula1>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184150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184150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184150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184150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184150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184150</xdr:colOff>
                    <xdr:row>44</xdr:row>
                    <xdr:rowOff>0</xdr:rowOff>
                  </from>
                  <to>
                    <xdr:col>16</xdr:col>
                    <xdr:colOff>177800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184150</xdr:colOff>
                    <xdr:row>45</xdr:row>
                    <xdr:rowOff>0</xdr:rowOff>
                  </from>
                  <to>
                    <xdr:col>16</xdr:col>
                    <xdr:colOff>177800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184150</xdr:colOff>
                    <xdr:row>46</xdr:row>
                    <xdr:rowOff>0</xdr:rowOff>
                  </from>
                  <to>
                    <xdr:col>16</xdr:col>
                    <xdr:colOff>177800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177800</xdr:colOff>
                    <xdr:row>54</xdr:row>
                    <xdr:rowOff>0</xdr:rowOff>
                  </from>
                  <to>
                    <xdr:col>18</xdr:col>
                    <xdr:colOff>6350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184150</xdr:colOff>
                    <xdr:row>56</xdr:row>
                    <xdr:rowOff>0</xdr:rowOff>
                  </from>
                  <to>
                    <xdr:col>16</xdr:col>
                    <xdr:colOff>177800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177800</xdr:colOff>
                    <xdr:row>58</xdr:row>
                    <xdr:rowOff>0</xdr:rowOff>
                  </from>
                  <to>
                    <xdr:col>17</xdr:col>
                    <xdr:colOff>0</xdr:colOff>
                    <xdr:row>59</xdr:row>
                    <xdr:rowOff>6350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184150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184150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184150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184150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184150</xdr:colOff>
                    <xdr:row>68</xdr:row>
                    <xdr:rowOff>0</xdr:rowOff>
                  </from>
                  <to>
                    <xdr:col>16</xdr:col>
                    <xdr:colOff>177800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184150</xdr:colOff>
                    <xdr:row>69</xdr:row>
                    <xdr:rowOff>0</xdr:rowOff>
                  </from>
                  <to>
                    <xdr:col>16</xdr:col>
                    <xdr:colOff>177800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184150</xdr:colOff>
                    <xdr:row>70</xdr:row>
                    <xdr:rowOff>0</xdr:rowOff>
                  </from>
                  <to>
                    <xdr:col>16</xdr:col>
                    <xdr:colOff>177800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184150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184150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184150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184150</xdr:colOff>
                    <xdr:row>40</xdr:row>
                    <xdr:rowOff>228600</xdr:rowOff>
                  </from>
                  <to>
                    <xdr:col>15</xdr:col>
                    <xdr:colOff>177800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184150</xdr:colOff>
                    <xdr:row>52</xdr:row>
                    <xdr:rowOff>228600</xdr:rowOff>
                  </from>
                  <to>
                    <xdr:col>15</xdr:col>
                    <xdr:colOff>177800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184150</xdr:colOff>
                    <xdr:row>64</xdr:row>
                    <xdr:rowOff>228600</xdr:rowOff>
                  </from>
                  <to>
                    <xdr:col>15</xdr:col>
                    <xdr:colOff>177800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184150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184150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184150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184150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184150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184150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184150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184150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177800</xdr:colOff>
                    <xdr:row>54</xdr:row>
                    <xdr:rowOff>0</xdr:rowOff>
                  </from>
                  <to>
                    <xdr:col>70</xdr:col>
                    <xdr:colOff>12700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184150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177800</xdr:colOff>
                    <xdr:row>58</xdr:row>
                    <xdr:rowOff>0</xdr:rowOff>
                  </from>
                  <to>
                    <xdr:col>69</xdr:col>
                    <xdr:colOff>0</xdr:colOff>
                    <xdr:row>59</xdr:row>
                    <xdr:rowOff>12700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184150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184150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184150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184150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184150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184150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184150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184150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184150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184150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184150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184150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184150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6350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6350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6350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6350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184150</xdr:colOff>
                    <xdr:row>42</xdr:row>
                    <xdr:rowOff>0</xdr:rowOff>
                  </from>
                  <to>
                    <xdr:col>122</xdr:col>
                    <xdr:colOff>6350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6350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6350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6350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6350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6350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6350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184150</xdr:colOff>
                    <xdr:row>12</xdr:row>
                    <xdr:rowOff>0</xdr:rowOff>
                  </from>
                  <to>
                    <xdr:col>123</xdr:col>
                    <xdr:colOff>6350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6350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6350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184150</xdr:colOff>
                    <xdr:row>47</xdr:row>
                    <xdr:rowOff>0</xdr:rowOff>
                  </from>
                  <to>
                    <xdr:col>121</xdr:col>
                    <xdr:colOff>6350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184150</xdr:colOff>
                    <xdr:row>47</xdr:row>
                    <xdr:rowOff>0</xdr:rowOff>
                  </from>
                  <to>
                    <xdr:col>128</xdr:col>
                    <xdr:colOff>6350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184150</xdr:colOff>
                    <xdr:row>47</xdr:row>
                    <xdr:rowOff>0</xdr:rowOff>
                  </from>
                  <to>
                    <xdr:col>135</xdr:col>
                    <xdr:colOff>6350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6350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184150</xdr:colOff>
                    <xdr:row>44</xdr:row>
                    <xdr:rowOff>0</xdr:rowOff>
                  </from>
                  <to>
                    <xdr:col>121</xdr:col>
                    <xdr:colOff>6350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6350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6350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184150</xdr:colOff>
                    <xdr:row>45</xdr:row>
                    <xdr:rowOff>0</xdr:rowOff>
                  </from>
                  <to>
                    <xdr:col>121</xdr:col>
                    <xdr:colOff>6350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6350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6350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184150</xdr:colOff>
                    <xdr:row>46</xdr:row>
                    <xdr:rowOff>0</xdr:rowOff>
                  </from>
                  <to>
                    <xdr:col>121</xdr:col>
                    <xdr:colOff>6350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6350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6350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6350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177800</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6350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6350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6350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6350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184150</xdr:colOff>
                    <xdr:row>56</xdr:row>
                    <xdr:rowOff>0</xdr:rowOff>
                  </from>
                  <to>
                    <xdr:col>121</xdr:col>
                    <xdr:colOff>6350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6350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6350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6350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6350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6350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177800</xdr:colOff>
                    <xdr:row>58</xdr:row>
                    <xdr:rowOff>0</xdr:rowOff>
                  </from>
                  <to>
                    <xdr:col>121</xdr:col>
                    <xdr:colOff>6350</xdr:colOff>
                    <xdr:row>59</xdr:row>
                    <xdr:rowOff>12700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6350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6350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184150</xdr:colOff>
                    <xdr:row>59</xdr:row>
                    <xdr:rowOff>0</xdr:rowOff>
                  </from>
                  <to>
                    <xdr:col>121</xdr:col>
                    <xdr:colOff>6350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184150</xdr:colOff>
                    <xdr:row>59</xdr:row>
                    <xdr:rowOff>0</xdr:rowOff>
                  </from>
                  <to>
                    <xdr:col>128</xdr:col>
                    <xdr:colOff>6350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184150</xdr:colOff>
                    <xdr:row>59</xdr:row>
                    <xdr:rowOff>0</xdr:rowOff>
                  </from>
                  <to>
                    <xdr:col>135</xdr:col>
                    <xdr:colOff>6350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6350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184150</xdr:colOff>
                    <xdr:row>66</xdr:row>
                    <xdr:rowOff>0</xdr:rowOff>
                  </from>
                  <to>
                    <xdr:col>122</xdr:col>
                    <xdr:colOff>6350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6350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6350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6350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6350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184150</xdr:colOff>
                    <xdr:row>68</xdr:row>
                    <xdr:rowOff>0</xdr:rowOff>
                  </from>
                  <to>
                    <xdr:col>121</xdr:col>
                    <xdr:colOff>6350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6350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6350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184150</xdr:colOff>
                    <xdr:row>69</xdr:row>
                    <xdr:rowOff>0</xdr:rowOff>
                  </from>
                  <to>
                    <xdr:col>121</xdr:col>
                    <xdr:colOff>6350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6350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6350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184150</xdr:colOff>
                    <xdr:row>70</xdr:row>
                    <xdr:rowOff>0</xdr:rowOff>
                  </from>
                  <to>
                    <xdr:col>121</xdr:col>
                    <xdr:colOff>6350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6350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6350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184150</xdr:colOff>
                    <xdr:row>71</xdr:row>
                    <xdr:rowOff>0</xdr:rowOff>
                  </from>
                  <to>
                    <xdr:col>121</xdr:col>
                    <xdr:colOff>6350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184150</xdr:colOff>
                    <xdr:row>71</xdr:row>
                    <xdr:rowOff>0</xdr:rowOff>
                  </from>
                  <to>
                    <xdr:col>128</xdr:col>
                    <xdr:colOff>6350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184150</xdr:colOff>
                    <xdr:row>71</xdr:row>
                    <xdr:rowOff>0</xdr:rowOff>
                  </from>
                  <to>
                    <xdr:col>135</xdr:col>
                    <xdr:colOff>6350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6350</xdr:colOff>
                    <xdr:row>41</xdr:row>
                    <xdr:rowOff>387350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184150</xdr:colOff>
                    <xdr:row>40</xdr:row>
                    <xdr:rowOff>228600</xdr:rowOff>
                  </from>
                  <to>
                    <xdr:col>120</xdr:col>
                    <xdr:colOff>6350</xdr:colOff>
                    <xdr:row>41</xdr:row>
                    <xdr:rowOff>387350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6350</xdr:colOff>
                    <xdr:row>53</xdr:row>
                    <xdr:rowOff>387350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184150</xdr:colOff>
                    <xdr:row>52</xdr:row>
                    <xdr:rowOff>228600</xdr:rowOff>
                  </from>
                  <to>
                    <xdr:col>120</xdr:col>
                    <xdr:colOff>6350</xdr:colOff>
                    <xdr:row>53</xdr:row>
                    <xdr:rowOff>387350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6350</xdr:colOff>
                    <xdr:row>65</xdr:row>
                    <xdr:rowOff>387350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184150</xdr:colOff>
                    <xdr:row>64</xdr:row>
                    <xdr:rowOff>228600</xdr:rowOff>
                  </from>
                  <to>
                    <xdr:col>120</xdr:col>
                    <xdr:colOff>6350</xdr:colOff>
                    <xdr:row>65</xdr:row>
                    <xdr:rowOff>387350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6350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6350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6350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6350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184150</xdr:colOff>
                    <xdr:row>42</xdr:row>
                    <xdr:rowOff>0</xdr:rowOff>
                  </from>
                  <to>
                    <xdr:col>174</xdr:col>
                    <xdr:colOff>6350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6350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6350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6350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6350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6350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6350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25400</xdr:colOff>
                    <xdr:row>13</xdr:row>
                    <xdr:rowOff>6350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6350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6350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184150</xdr:colOff>
                    <xdr:row>47</xdr:row>
                    <xdr:rowOff>0</xdr:rowOff>
                  </from>
                  <to>
                    <xdr:col>173</xdr:col>
                    <xdr:colOff>6350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184150</xdr:colOff>
                    <xdr:row>47</xdr:row>
                    <xdr:rowOff>0</xdr:rowOff>
                  </from>
                  <to>
                    <xdr:col>180</xdr:col>
                    <xdr:colOff>6350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184150</xdr:colOff>
                    <xdr:row>47</xdr:row>
                    <xdr:rowOff>0</xdr:rowOff>
                  </from>
                  <to>
                    <xdr:col>187</xdr:col>
                    <xdr:colOff>6350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6350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184150</xdr:colOff>
                    <xdr:row>44</xdr:row>
                    <xdr:rowOff>0</xdr:rowOff>
                  </from>
                  <to>
                    <xdr:col>173</xdr:col>
                    <xdr:colOff>6350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6350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6350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184150</xdr:colOff>
                    <xdr:row>45</xdr:row>
                    <xdr:rowOff>0</xdr:rowOff>
                  </from>
                  <to>
                    <xdr:col>173</xdr:col>
                    <xdr:colOff>6350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6350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6350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184150</xdr:colOff>
                    <xdr:row>46</xdr:row>
                    <xdr:rowOff>0</xdr:rowOff>
                  </from>
                  <to>
                    <xdr:col>173</xdr:col>
                    <xdr:colOff>6350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6350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6350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177800</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6350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6350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6350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6350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184150</xdr:colOff>
                    <xdr:row>56</xdr:row>
                    <xdr:rowOff>0</xdr:rowOff>
                  </from>
                  <to>
                    <xdr:col>173</xdr:col>
                    <xdr:colOff>6350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6350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6350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6350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6350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6350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177800</xdr:colOff>
                    <xdr:row>58</xdr:row>
                    <xdr:rowOff>0</xdr:rowOff>
                  </from>
                  <to>
                    <xdr:col>173</xdr:col>
                    <xdr:colOff>6350</xdr:colOff>
                    <xdr:row>59</xdr:row>
                    <xdr:rowOff>12700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6350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6350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184150</xdr:colOff>
                    <xdr:row>59</xdr:row>
                    <xdr:rowOff>0</xdr:rowOff>
                  </from>
                  <to>
                    <xdr:col>173</xdr:col>
                    <xdr:colOff>6350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184150</xdr:colOff>
                    <xdr:row>59</xdr:row>
                    <xdr:rowOff>0</xdr:rowOff>
                  </from>
                  <to>
                    <xdr:col>180</xdr:col>
                    <xdr:colOff>6350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184150</xdr:colOff>
                    <xdr:row>59</xdr:row>
                    <xdr:rowOff>0</xdr:rowOff>
                  </from>
                  <to>
                    <xdr:col>187</xdr:col>
                    <xdr:colOff>6350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6350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184150</xdr:colOff>
                    <xdr:row>66</xdr:row>
                    <xdr:rowOff>0</xdr:rowOff>
                  </from>
                  <to>
                    <xdr:col>174</xdr:col>
                    <xdr:colOff>6350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6350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6350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6350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6350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184150</xdr:colOff>
                    <xdr:row>68</xdr:row>
                    <xdr:rowOff>0</xdr:rowOff>
                  </from>
                  <to>
                    <xdr:col>173</xdr:col>
                    <xdr:colOff>6350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6350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6350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184150</xdr:colOff>
                    <xdr:row>69</xdr:row>
                    <xdr:rowOff>0</xdr:rowOff>
                  </from>
                  <to>
                    <xdr:col>173</xdr:col>
                    <xdr:colOff>6350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6350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6350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184150</xdr:colOff>
                    <xdr:row>70</xdr:row>
                    <xdr:rowOff>0</xdr:rowOff>
                  </from>
                  <to>
                    <xdr:col>173</xdr:col>
                    <xdr:colOff>6350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6350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6350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184150</xdr:colOff>
                    <xdr:row>71</xdr:row>
                    <xdr:rowOff>0</xdr:rowOff>
                  </from>
                  <to>
                    <xdr:col>173</xdr:col>
                    <xdr:colOff>6350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184150</xdr:colOff>
                    <xdr:row>71</xdr:row>
                    <xdr:rowOff>0</xdr:rowOff>
                  </from>
                  <to>
                    <xdr:col>180</xdr:col>
                    <xdr:colOff>6350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184150</xdr:colOff>
                    <xdr:row>71</xdr:row>
                    <xdr:rowOff>0</xdr:rowOff>
                  </from>
                  <to>
                    <xdr:col>187</xdr:col>
                    <xdr:colOff>6350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6350</xdr:colOff>
                    <xdr:row>41</xdr:row>
                    <xdr:rowOff>387350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184150</xdr:colOff>
                    <xdr:row>40</xdr:row>
                    <xdr:rowOff>228600</xdr:rowOff>
                  </from>
                  <to>
                    <xdr:col>172</xdr:col>
                    <xdr:colOff>6350</xdr:colOff>
                    <xdr:row>41</xdr:row>
                    <xdr:rowOff>387350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6350</xdr:colOff>
                    <xdr:row>53</xdr:row>
                    <xdr:rowOff>387350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184150</xdr:colOff>
                    <xdr:row>52</xdr:row>
                    <xdr:rowOff>228600</xdr:rowOff>
                  </from>
                  <to>
                    <xdr:col>172</xdr:col>
                    <xdr:colOff>6350</xdr:colOff>
                    <xdr:row>53</xdr:row>
                    <xdr:rowOff>387350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6350</xdr:colOff>
                    <xdr:row>65</xdr:row>
                    <xdr:rowOff>387350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184150</xdr:colOff>
                    <xdr:row>64</xdr:row>
                    <xdr:rowOff>228600</xdr:rowOff>
                  </from>
                  <to>
                    <xdr:col>172</xdr:col>
                    <xdr:colOff>6350</xdr:colOff>
                    <xdr:row>65</xdr:row>
                    <xdr:rowOff>387350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xr:uid="{890ECFE8-1C20-4387-8423-F5B60995AEE1}">
          <x14:formula1>
            <xm:f>用途番号用!$A$2:$A$33</xm:f>
          </x14:formula1>
          <xm:sqref>J7:R7 BJ7:BR7 FJ7:FR7 DJ7:DR7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C8D0E-17E8-4539-B044-5360092E7798}">
  <sheetPr>
    <tabColor theme="0" tint="-0.499984740745262"/>
  </sheetPr>
  <dimension ref="A1:AN81"/>
  <sheetViews>
    <sheetView zoomScale="85" zoomScaleNormal="85" zoomScaleSheetLayoutView="70" workbookViewId="0">
      <selection activeCell="D11" sqref="D11"/>
    </sheetView>
  </sheetViews>
  <sheetFormatPr defaultColWidth="19.36328125" defaultRowHeight="13"/>
  <cols>
    <col min="1" max="2" width="3" style="1" customWidth="1"/>
    <col min="3" max="3" width="20" style="1" customWidth="1"/>
    <col min="4" max="13" width="19.36328125" style="1" customWidth="1"/>
    <col min="14" max="14" width="18.08984375" style="1" customWidth="1"/>
    <col min="15" max="15" width="19.36328125" style="1" customWidth="1"/>
    <col min="16" max="16384" width="19.36328125" style="1"/>
  </cols>
  <sheetData>
    <row r="1" spans="1:40">
      <c r="V1" s="1">
        <v>1</v>
      </c>
      <c r="W1" s="1">
        <v>2</v>
      </c>
      <c r="X1" s="1">
        <v>3</v>
      </c>
      <c r="Y1" s="1">
        <v>4</v>
      </c>
      <c r="Z1" s="1">
        <v>5</v>
      </c>
      <c r="AA1" s="1">
        <v>6</v>
      </c>
      <c r="AB1" s="1">
        <v>7</v>
      </c>
      <c r="AC1" s="1">
        <v>8</v>
      </c>
      <c r="AD1" s="1">
        <v>9</v>
      </c>
      <c r="AE1" s="1">
        <v>10</v>
      </c>
      <c r="AF1" s="1">
        <v>11</v>
      </c>
      <c r="AG1" s="1">
        <v>12</v>
      </c>
      <c r="AH1" s="1">
        <v>13</v>
      </c>
      <c r="AI1" s="1">
        <v>14</v>
      </c>
      <c r="AJ1" s="1">
        <v>15</v>
      </c>
      <c r="AK1" s="1">
        <v>16</v>
      </c>
      <c r="AL1" s="1">
        <v>17</v>
      </c>
      <c r="AM1" s="1">
        <v>18</v>
      </c>
      <c r="AN1" s="1">
        <v>19</v>
      </c>
    </row>
    <row r="3" spans="1:40" ht="13.5" thickBot="1"/>
    <row r="4" spans="1:40" s="14" customFormat="1" ht="176.25" customHeight="1" thickBot="1">
      <c r="A4" s="54" t="s">
        <v>89</v>
      </c>
      <c r="B4" s="55" t="s">
        <v>2080</v>
      </c>
      <c r="C4" s="10" t="s">
        <v>2090</v>
      </c>
      <c r="D4" s="243" t="s">
        <v>2057</v>
      </c>
      <c r="E4" s="243" t="s">
        <v>2461</v>
      </c>
      <c r="F4" s="243" t="s">
        <v>2460</v>
      </c>
      <c r="G4" s="243" t="s">
        <v>2058</v>
      </c>
      <c r="H4" s="243" t="s">
        <v>2059</v>
      </c>
      <c r="I4" s="243" t="s">
        <v>2060</v>
      </c>
      <c r="J4" s="243" t="s">
        <v>2061</v>
      </c>
      <c r="K4" s="243" t="s">
        <v>2062</v>
      </c>
      <c r="L4" s="243" t="s">
        <v>2063</v>
      </c>
      <c r="M4" s="243" t="s">
        <v>2064</v>
      </c>
      <c r="N4" s="245" t="s">
        <v>2410</v>
      </c>
      <c r="O4" s="245" t="s">
        <v>2411</v>
      </c>
      <c r="P4" s="245" t="s">
        <v>2412</v>
      </c>
      <c r="Q4" s="245" t="s">
        <v>2413</v>
      </c>
      <c r="R4" s="245" t="s">
        <v>2414</v>
      </c>
      <c r="S4" s="245" t="s">
        <v>2415</v>
      </c>
      <c r="T4" s="245" t="s">
        <v>2408</v>
      </c>
      <c r="U4" s="245" t="s">
        <v>2409</v>
      </c>
      <c r="V4" s="13" t="s">
        <v>2470</v>
      </c>
      <c r="W4" s="10" t="s">
        <v>2057</v>
      </c>
      <c r="X4" s="10" t="s">
        <v>2461</v>
      </c>
      <c r="Y4" s="10" t="s">
        <v>2460</v>
      </c>
      <c r="Z4" s="10" t="s">
        <v>2058</v>
      </c>
      <c r="AA4" s="10" t="s">
        <v>2059</v>
      </c>
      <c r="AB4" s="10" t="s">
        <v>2060</v>
      </c>
      <c r="AC4" s="10" t="s">
        <v>2061</v>
      </c>
      <c r="AD4" s="10" t="s">
        <v>2062</v>
      </c>
      <c r="AE4" s="10" t="s">
        <v>2063</v>
      </c>
      <c r="AF4" s="10" t="s">
        <v>2064</v>
      </c>
      <c r="AG4" s="13" t="s">
        <v>2410</v>
      </c>
      <c r="AH4" s="13" t="s">
        <v>2411</v>
      </c>
      <c r="AI4" s="13" t="s">
        <v>2412</v>
      </c>
      <c r="AJ4" s="13" t="s">
        <v>2413</v>
      </c>
      <c r="AK4" s="13" t="s">
        <v>2414</v>
      </c>
      <c r="AL4" s="13" t="s">
        <v>2415</v>
      </c>
      <c r="AM4" s="13" t="s">
        <v>2408</v>
      </c>
      <c r="AN4" s="13" t="s">
        <v>2409</v>
      </c>
    </row>
    <row r="5" spans="1:40" s="14" customFormat="1" ht="20.25" hidden="1" customHeight="1" thickBot="1">
      <c r="B5" s="20"/>
      <c r="C5" s="19"/>
      <c r="D5" s="19"/>
      <c r="E5" s="19"/>
      <c r="F5" s="19"/>
      <c r="G5" s="19"/>
      <c r="H5" s="19"/>
      <c r="I5" s="19"/>
      <c r="J5" s="19"/>
      <c r="K5" s="19"/>
      <c r="L5" s="19"/>
      <c r="M5" s="19"/>
      <c r="N5" s="21"/>
      <c r="O5" s="21"/>
      <c r="P5" s="21"/>
      <c r="Q5" s="21"/>
      <c r="R5" s="21"/>
      <c r="S5" s="21"/>
      <c r="T5" s="21"/>
      <c r="U5" s="21"/>
      <c r="V5" s="19"/>
      <c r="W5" s="19"/>
      <c r="X5" s="19"/>
      <c r="Y5" s="19"/>
      <c r="Z5" s="19"/>
      <c r="AA5" s="19"/>
      <c r="AB5" s="19"/>
      <c r="AC5" s="19"/>
      <c r="AD5" s="19"/>
      <c r="AE5" s="19"/>
      <c r="AF5" s="19"/>
      <c r="AG5" s="21"/>
      <c r="AH5" s="21"/>
      <c r="AI5" s="21"/>
      <c r="AJ5" s="21"/>
      <c r="AK5" s="21"/>
      <c r="AL5" s="21"/>
      <c r="AM5" s="21"/>
      <c r="AN5" s="21"/>
    </row>
    <row r="6" spans="1:40" s="31" customFormat="1" ht="12.65" customHeight="1">
      <c r="A6" s="25">
        <v>1</v>
      </c>
      <c r="B6" s="26">
        <v>1</v>
      </c>
      <c r="C6" s="33" t="str">
        <f>IF('建築工事届（別記第40号様式）'!J84="", "", '建築工事届（別記第40号様式）'!J84)</f>
        <v/>
      </c>
      <c r="D6" s="28" t="str">
        <f>IF('建築工事届（別記第40号様式）'!AN78=TRUE,1,IF('建築工事届（別記第40号様式）'!AO78=TRUE,2,IF('建築工事届（別記第40号様式）'!AP78=TRUE,3,IF('建築工事届（別記第40号様式）'!AQ78=TRUE,4,""))))</f>
        <v/>
      </c>
      <c r="E6" s="29" t="str">
        <f>IF('建築工事届（別記第40号様式）'!J81="", "",'建築工事届（別記第40号様式）'!J81)</f>
        <v/>
      </c>
      <c r="F6" s="29" t="str">
        <f>IF('建築工事届（別記第40号様式）'!J86="", "",'建築工事届（別記第40号様式）'!J86)</f>
        <v/>
      </c>
      <c r="G6" s="28" t="str">
        <f>IF('建築工事届（別記第40号様式）'!AN87,1,"")</f>
        <v/>
      </c>
      <c r="H6" s="28" t="str">
        <f>IF('建築工事届（別記第40号様式）'!J88="","",VALUE('建築工事届（別記第40号様式）'!J88))</f>
        <v/>
      </c>
      <c r="I6" s="28" t="str">
        <f>IF(ISBLANK('建築工事届（別記第40号様式）'!K90),"",'建築工事届（別記第40号様式）'!K90)</f>
        <v/>
      </c>
      <c r="J6" s="29" t="str">
        <f>IF('建築工事届（別記第40号様式）'!K92="", "", '建築工事届（別記第40号様式）'!K92)</f>
        <v/>
      </c>
      <c r="K6" s="28" t="str">
        <f>IF('建築工事届（別記第40号様式）'!K100="", "", '建築工事届（別記第40号様式）'!K100)</f>
        <v/>
      </c>
      <c r="L6" s="28" t="str">
        <f>IF('建築工事届（別記第40号様式）'!K104="", "",'建築工事届（別記第40号様式）'!K104)</f>
        <v/>
      </c>
      <c r="M6" s="28" t="str">
        <f>IF('建築工事届（別記第40号様式）'!M106="", "",'建築工事届（別記第40号様式）'!M106)</f>
        <v/>
      </c>
      <c r="N6" s="29" t="str">
        <f>IF('建築工事届（別記第40号様式）'!N94="", "", '建築工事届（別記第40号様式）'!N94)</f>
        <v/>
      </c>
      <c r="O6" s="29" t="str">
        <f>IF('建築工事届（別記第40号様式）'!N95="", "", '建築工事届（別記第40号様式）'!N95)</f>
        <v/>
      </c>
      <c r="P6" s="29" t="str">
        <f>IF('建築工事届（別記第40号様式）'!N96="", "", '建築工事届（別記第40号様式）'!N96)</f>
        <v/>
      </c>
      <c r="Q6" s="28" t="str">
        <f>IF('建築工事届（別記第40号様式）'!N97="", "", '建築工事届（別記第40号様式）'!N97)</f>
        <v/>
      </c>
      <c r="R6" s="29" t="str">
        <f>IF('建築工事届（別記第40号様式）'!N98="", "", '建築工事届（別記第40号様式）'!N98)</f>
        <v/>
      </c>
      <c r="S6" s="28" t="str">
        <f>IF('建築工事届（別記第40号様式）'!N99="", "", '建築工事届（別記第40号様式）'!N99)</f>
        <v/>
      </c>
      <c r="T6" s="28" t="str">
        <f>IF('建築工事届（別記第40号様式）'!AN102,1,"")</f>
        <v/>
      </c>
      <c r="U6" s="29" t="str">
        <f>IF('建築工事届（別記第40号様式）'!J85="", "", '建築工事届（別記第40号様式）'!J85)</f>
        <v/>
      </c>
      <c r="V6" s="28" t="str">
        <f>IFERROR(VLOOKUP($B6,$C$6:$U$65,V$1,FALSE),"")</f>
        <v/>
      </c>
      <c r="W6" s="28" t="str">
        <f t="shared" ref="W6:AN6" si="0">IFERROR(VLOOKUP($B6,$C$6:$U$65,W$1,FALSE),"")</f>
        <v/>
      </c>
      <c r="X6" s="28" t="str">
        <f t="shared" si="0"/>
        <v/>
      </c>
      <c r="Y6" s="28" t="str">
        <f t="shared" si="0"/>
        <v/>
      </c>
      <c r="Z6" s="28" t="str">
        <f t="shared" si="0"/>
        <v/>
      </c>
      <c r="AA6" s="28" t="str">
        <f t="shared" si="0"/>
        <v/>
      </c>
      <c r="AB6" s="28" t="str">
        <f t="shared" si="0"/>
        <v/>
      </c>
      <c r="AC6" s="28" t="str">
        <f t="shared" si="0"/>
        <v/>
      </c>
      <c r="AD6" s="28" t="str">
        <f t="shared" si="0"/>
        <v/>
      </c>
      <c r="AE6" s="28" t="str">
        <f t="shared" si="0"/>
        <v/>
      </c>
      <c r="AF6" s="28" t="str">
        <f t="shared" si="0"/>
        <v/>
      </c>
      <c r="AG6" s="28" t="str">
        <f t="shared" si="0"/>
        <v/>
      </c>
      <c r="AH6" s="28" t="str">
        <f t="shared" si="0"/>
        <v/>
      </c>
      <c r="AI6" s="28" t="str">
        <f t="shared" si="0"/>
        <v/>
      </c>
      <c r="AJ6" s="28" t="str">
        <f t="shared" si="0"/>
        <v/>
      </c>
      <c r="AK6" s="28" t="str">
        <f t="shared" si="0"/>
        <v/>
      </c>
      <c r="AL6" s="28" t="str">
        <f t="shared" si="0"/>
        <v/>
      </c>
      <c r="AM6" s="28" t="str">
        <f t="shared" si="0"/>
        <v/>
      </c>
      <c r="AN6" s="28" t="str">
        <f t="shared" si="0"/>
        <v/>
      </c>
    </row>
    <row r="7" spans="1:40" s="31" customFormat="1">
      <c r="A7" s="25">
        <v>2</v>
      </c>
      <c r="B7" s="26">
        <v>1</v>
      </c>
      <c r="C7" s="33" t="str">
        <f>C6</f>
        <v/>
      </c>
      <c r="D7" s="28" t="str">
        <f>D6</f>
        <v/>
      </c>
      <c r="E7" s="29" t="str">
        <f>E6</f>
        <v/>
      </c>
      <c r="F7" s="29" t="str">
        <f>F6</f>
        <v/>
      </c>
      <c r="G7" s="28" t="str">
        <f t="shared" ref="D7:M9" si="1">G6</f>
        <v/>
      </c>
      <c r="H7" s="28" t="str">
        <f t="shared" si="1"/>
        <v/>
      </c>
      <c r="I7" s="28" t="str">
        <f t="shared" si="1"/>
        <v/>
      </c>
      <c r="J7" s="29" t="str">
        <f t="shared" si="1"/>
        <v/>
      </c>
      <c r="K7" s="28" t="str">
        <f t="shared" si="1"/>
        <v/>
      </c>
      <c r="L7" s="28" t="str">
        <f t="shared" si="1"/>
        <v/>
      </c>
      <c r="M7" s="28" t="str">
        <f t="shared" si="1"/>
        <v/>
      </c>
      <c r="N7" s="29" t="str">
        <f t="shared" ref="N7:U9" si="2">N6</f>
        <v/>
      </c>
      <c r="O7" s="29" t="str">
        <f t="shared" si="2"/>
        <v/>
      </c>
      <c r="P7" s="29" t="str">
        <f t="shared" si="2"/>
        <v/>
      </c>
      <c r="Q7" s="28" t="str">
        <f t="shared" si="2"/>
        <v/>
      </c>
      <c r="R7" s="29" t="str">
        <f t="shared" si="2"/>
        <v/>
      </c>
      <c r="S7" s="28" t="str">
        <f t="shared" si="2"/>
        <v/>
      </c>
      <c r="T7" s="28" t="str">
        <f t="shared" si="2"/>
        <v/>
      </c>
      <c r="U7" s="29" t="str">
        <f t="shared" si="2"/>
        <v/>
      </c>
      <c r="V7" s="28" t="str">
        <f t="shared" ref="V7:AK22" si="3">IFERROR(VLOOKUP($B7,$C$6:$U$65,V$1,FALSE),"")</f>
        <v/>
      </c>
      <c r="W7" s="28" t="str">
        <f t="shared" si="3"/>
        <v/>
      </c>
      <c r="X7" s="29" t="str">
        <f t="shared" si="3"/>
        <v/>
      </c>
      <c r="Y7" s="29" t="str">
        <f t="shared" si="3"/>
        <v/>
      </c>
      <c r="Z7" s="28" t="str">
        <f t="shared" si="3"/>
        <v/>
      </c>
      <c r="AA7" s="28" t="str">
        <f t="shared" si="3"/>
        <v/>
      </c>
      <c r="AB7" s="28" t="str">
        <f t="shared" si="3"/>
        <v/>
      </c>
      <c r="AC7" s="29" t="str">
        <f t="shared" si="3"/>
        <v/>
      </c>
      <c r="AD7" s="28" t="str">
        <f t="shared" si="3"/>
        <v/>
      </c>
      <c r="AE7" s="28" t="str">
        <f t="shared" si="3"/>
        <v/>
      </c>
      <c r="AF7" s="28" t="str">
        <f t="shared" si="3"/>
        <v/>
      </c>
      <c r="AG7" s="29" t="str">
        <f t="shared" si="3"/>
        <v/>
      </c>
      <c r="AH7" s="29" t="str">
        <f t="shared" si="3"/>
        <v/>
      </c>
      <c r="AI7" s="29" t="str">
        <f t="shared" si="3"/>
        <v/>
      </c>
      <c r="AJ7" s="28" t="str">
        <f t="shared" si="3"/>
        <v/>
      </c>
      <c r="AK7" s="29" t="str">
        <f t="shared" si="3"/>
        <v/>
      </c>
      <c r="AL7" s="28" t="str">
        <f t="shared" ref="AL7:AN21" si="4">IFERROR(VLOOKUP($B7,$C$6:$U$65,AL$1,FALSE),"")</f>
        <v/>
      </c>
      <c r="AM7" s="28" t="str">
        <f t="shared" si="4"/>
        <v/>
      </c>
      <c r="AN7" s="29" t="str">
        <f t="shared" si="4"/>
        <v/>
      </c>
    </row>
    <row r="8" spans="1:40" s="31" customFormat="1">
      <c r="A8" s="25">
        <v>3</v>
      </c>
      <c r="B8" s="26">
        <v>1</v>
      </c>
      <c r="C8" s="33" t="str">
        <f>C6</f>
        <v/>
      </c>
      <c r="D8" s="28" t="str">
        <f>D7</f>
        <v/>
      </c>
      <c r="E8" s="29" t="str">
        <f t="shared" si="1"/>
        <v/>
      </c>
      <c r="F8" s="29" t="str">
        <f t="shared" si="1"/>
        <v/>
      </c>
      <c r="G8" s="28" t="str">
        <f t="shared" si="1"/>
        <v/>
      </c>
      <c r="H8" s="28" t="str">
        <f t="shared" si="1"/>
        <v/>
      </c>
      <c r="I8" s="28" t="str">
        <f t="shared" si="1"/>
        <v/>
      </c>
      <c r="J8" s="29" t="str">
        <f t="shared" si="1"/>
        <v/>
      </c>
      <c r="K8" s="28" t="str">
        <f t="shared" si="1"/>
        <v/>
      </c>
      <c r="L8" s="28" t="str">
        <f t="shared" si="1"/>
        <v/>
      </c>
      <c r="M8" s="28" t="str">
        <f t="shared" si="1"/>
        <v/>
      </c>
      <c r="N8" s="29" t="str">
        <f t="shared" si="2"/>
        <v/>
      </c>
      <c r="O8" s="29" t="str">
        <f t="shared" si="2"/>
        <v/>
      </c>
      <c r="P8" s="29" t="str">
        <f t="shared" si="2"/>
        <v/>
      </c>
      <c r="Q8" s="28" t="str">
        <f t="shared" si="2"/>
        <v/>
      </c>
      <c r="R8" s="29" t="str">
        <f t="shared" si="2"/>
        <v/>
      </c>
      <c r="S8" s="28" t="str">
        <f t="shared" si="2"/>
        <v/>
      </c>
      <c r="T8" s="28" t="str">
        <f t="shared" si="2"/>
        <v/>
      </c>
      <c r="U8" s="29" t="str">
        <f t="shared" si="2"/>
        <v/>
      </c>
      <c r="V8" s="28" t="str">
        <f t="shared" si="3"/>
        <v/>
      </c>
      <c r="W8" s="28" t="str">
        <f t="shared" si="3"/>
        <v/>
      </c>
      <c r="X8" s="29" t="str">
        <f t="shared" si="3"/>
        <v/>
      </c>
      <c r="Y8" s="29" t="str">
        <f t="shared" si="3"/>
        <v/>
      </c>
      <c r="Z8" s="28" t="str">
        <f t="shared" si="3"/>
        <v/>
      </c>
      <c r="AA8" s="28" t="str">
        <f t="shared" si="3"/>
        <v/>
      </c>
      <c r="AB8" s="28" t="str">
        <f t="shared" si="3"/>
        <v/>
      </c>
      <c r="AC8" s="29" t="str">
        <f t="shared" si="3"/>
        <v/>
      </c>
      <c r="AD8" s="28" t="str">
        <f t="shared" si="3"/>
        <v/>
      </c>
      <c r="AE8" s="28" t="str">
        <f t="shared" si="3"/>
        <v/>
      </c>
      <c r="AF8" s="28" t="str">
        <f t="shared" si="3"/>
        <v/>
      </c>
      <c r="AG8" s="29" t="str">
        <f t="shared" si="3"/>
        <v/>
      </c>
      <c r="AH8" s="29" t="str">
        <f t="shared" si="3"/>
        <v/>
      </c>
      <c r="AI8" s="29" t="str">
        <f t="shared" si="3"/>
        <v/>
      </c>
      <c r="AJ8" s="28" t="str">
        <f t="shared" si="3"/>
        <v/>
      </c>
      <c r="AK8" s="29" t="str">
        <f t="shared" si="3"/>
        <v/>
      </c>
      <c r="AL8" s="28" t="str">
        <f t="shared" si="4"/>
        <v/>
      </c>
      <c r="AM8" s="28" t="str">
        <f t="shared" si="4"/>
        <v/>
      </c>
      <c r="AN8" s="29" t="str">
        <f t="shared" si="4"/>
        <v/>
      </c>
    </row>
    <row r="9" spans="1:40" s="31" customFormat="1">
      <c r="A9" s="25">
        <v>4</v>
      </c>
      <c r="B9" s="26">
        <v>1</v>
      </c>
      <c r="C9" s="33" t="str">
        <f>C6</f>
        <v/>
      </c>
      <c r="D9" s="28" t="str">
        <f t="shared" si="1"/>
        <v/>
      </c>
      <c r="E9" s="29" t="str">
        <f t="shared" si="1"/>
        <v/>
      </c>
      <c r="F9" s="29" t="str">
        <f t="shared" si="1"/>
        <v/>
      </c>
      <c r="G9" s="28" t="str">
        <f t="shared" si="1"/>
        <v/>
      </c>
      <c r="H9" s="28" t="str">
        <f t="shared" si="1"/>
        <v/>
      </c>
      <c r="I9" s="28" t="str">
        <f t="shared" si="1"/>
        <v/>
      </c>
      <c r="J9" s="29" t="str">
        <f>J8</f>
        <v/>
      </c>
      <c r="K9" s="28" t="str">
        <f t="shared" si="1"/>
        <v/>
      </c>
      <c r="L9" s="28" t="str">
        <f t="shared" si="1"/>
        <v/>
      </c>
      <c r="M9" s="28" t="str">
        <f t="shared" si="1"/>
        <v/>
      </c>
      <c r="N9" s="29" t="str">
        <f t="shared" si="2"/>
        <v/>
      </c>
      <c r="O9" s="29" t="str">
        <f t="shared" si="2"/>
        <v/>
      </c>
      <c r="P9" s="29" t="str">
        <f t="shared" si="2"/>
        <v/>
      </c>
      <c r="Q9" s="28" t="str">
        <f t="shared" si="2"/>
        <v/>
      </c>
      <c r="R9" s="29" t="str">
        <f t="shared" si="2"/>
        <v/>
      </c>
      <c r="S9" s="28" t="str">
        <f t="shared" si="2"/>
        <v/>
      </c>
      <c r="T9" s="28" t="str">
        <f t="shared" si="2"/>
        <v/>
      </c>
      <c r="U9" s="29" t="str">
        <f t="shared" si="2"/>
        <v/>
      </c>
      <c r="V9" s="28" t="str">
        <f t="shared" si="3"/>
        <v/>
      </c>
      <c r="W9" s="28" t="str">
        <f t="shared" si="3"/>
        <v/>
      </c>
      <c r="X9" s="29" t="str">
        <f t="shared" si="3"/>
        <v/>
      </c>
      <c r="Y9" s="29" t="str">
        <f t="shared" si="3"/>
        <v/>
      </c>
      <c r="Z9" s="28" t="str">
        <f t="shared" si="3"/>
        <v/>
      </c>
      <c r="AA9" s="28" t="str">
        <f t="shared" si="3"/>
        <v/>
      </c>
      <c r="AB9" s="28" t="str">
        <f t="shared" si="3"/>
        <v/>
      </c>
      <c r="AC9" s="29" t="str">
        <f t="shared" si="3"/>
        <v/>
      </c>
      <c r="AD9" s="28" t="str">
        <f t="shared" si="3"/>
        <v/>
      </c>
      <c r="AE9" s="28" t="str">
        <f t="shared" si="3"/>
        <v/>
      </c>
      <c r="AF9" s="28" t="str">
        <f t="shared" si="3"/>
        <v/>
      </c>
      <c r="AG9" s="29" t="str">
        <f t="shared" si="3"/>
        <v/>
      </c>
      <c r="AH9" s="29" t="str">
        <f t="shared" si="3"/>
        <v/>
      </c>
      <c r="AI9" s="29" t="str">
        <f t="shared" si="3"/>
        <v/>
      </c>
      <c r="AJ9" s="28" t="str">
        <f t="shared" si="3"/>
        <v/>
      </c>
      <c r="AK9" s="29" t="str">
        <f t="shared" si="3"/>
        <v/>
      </c>
      <c r="AL9" s="28" t="str">
        <f t="shared" si="4"/>
        <v/>
      </c>
      <c r="AM9" s="28" t="str">
        <f t="shared" si="4"/>
        <v/>
      </c>
      <c r="AN9" s="29" t="str">
        <f t="shared" si="4"/>
        <v/>
      </c>
    </row>
    <row r="10" spans="1:40" s="41" customFormat="1" ht="13.5" customHeight="1">
      <c r="A10" s="34">
        <v>5</v>
      </c>
      <c r="B10" s="35">
        <v>2</v>
      </c>
      <c r="C10" s="36" t="str">
        <f>IF('建築工事届（別記第40号様式）'!S84="", "",'建築工事届（別記第40号様式）'!S84)</f>
        <v/>
      </c>
      <c r="D10" s="38" t="str">
        <f>IF('建築工事届（別記第40号様式）'!AN78=TRUE,1,IF('建築工事届（別記第40号様式）'!AO78=TRUE,2,IF('建築工事届（別記第40号様式）'!AP78=TRUE,3,IF('建築工事届（別記第40号様式）'!AQ78=TRUE,4,""))))</f>
        <v/>
      </c>
      <c r="E10" s="39" t="str">
        <f>IF('建築工事届（別記第40号様式）'!J81="", "",'建築工事届（別記第40号様式）'!J81)</f>
        <v/>
      </c>
      <c r="F10" s="39" t="str">
        <f>IF('建築工事届（別記第40号様式）'!S86="", "",'建築工事届（別記第40号様式）'!S86)</f>
        <v/>
      </c>
      <c r="G10" s="38" t="str">
        <f>IF('建築工事届（別記第40号様式）'!AO87,1,"")</f>
        <v/>
      </c>
      <c r="H10" s="38" t="str">
        <f>IF('建築工事届（別記第40号様式）'!S88="","",VALUE('建築工事届（別記第40号様式）'!S88))</f>
        <v/>
      </c>
      <c r="I10" s="38" t="str">
        <f>IF(ISBLANK('建築工事届（別記第40号様式）'!T90),"",'建築工事届（別記第40号様式）'!T90)</f>
        <v/>
      </c>
      <c r="J10" s="39" t="str">
        <f>IF('建築工事届（別記第40号様式）'!T92="", "", '建築工事届（別記第40号様式）'!T92)</f>
        <v/>
      </c>
      <c r="K10" s="38" t="str">
        <f>IF('建築工事届（別記第40号様式）'!T100="", "", '建築工事届（別記第40号様式）'!T100)</f>
        <v/>
      </c>
      <c r="L10" s="38" t="str">
        <f>IF('建築工事届（別記第40号様式）'!T104="", "",'建築工事届（別記第40号様式）'!T104)</f>
        <v/>
      </c>
      <c r="M10" s="38" t="str">
        <f>IF('建築工事届（別記第40号様式）'!V106="", "",'建築工事届（別記第40号様式）'!V106)</f>
        <v/>
      </c>
      <c r="N10" s="39" t="str">
        <f>IF('建築工事届（別記第40号様式）'!W94="", "", '建築工事届（別記第40号様式）'!W94)</f>
        <v/>
      </c>
      <c r="O10" s="39" t="str">
        <f>IF('建築工事届（別記第40号様式）'!W95="", "", '建築工事届（別記第40号様式）'!W95)</f>
        <v/>
      </c>
      <c r="P10" s="39" t="str">
        <f>IF('建築工事届（別記第40号様式）'!W96="", "", '建築工事届（別記第40号様式）'!W96)</f>
        <v/>
      </c>
      <c r="Q10" s="38" t="str">
        <f>IF('建築工事届（別記第40号様式）'!W97="", "", '建築工事届（別記第40号様式）'!W97)</f>
        <v/>
      </c>
      <c r="R10" s="39" t="str">
        <f>IF('建築工事届（別記第40号様式）'!W98="", "", '建築工事届（別記第40号様式）'!W98)</f>
        <v/>
      </c>
      <c r="S10" s="38" t="str">
        <f>IF('建築工事届（別記第40号様式）'!W99="", "", '建築工事届（別記第40号様式）'!W99)</f>
        <v/>
      </c>
      <c r="T10" s="38" t="str">
        <f>IF('建築工事届（別記第40号様式）'!AO102,1,"")</f>
        <v/>
      </c>
      <c r="U10" s="39" t="str">
        <f>IF('建築工事届（別記第40号様式）'!S85="", "", '建築工事届（別記第40号様式）'!S85)</f>
        <v/>
      </c>
      <c r="V10" s="38" t="str">
        <f t="shared" si="3"/>
        <v/>
      </c>
      <c r="W10" s="38" t="str">
        <f t="shared" si="3"/>
        <v/>
      </c>
      <c r="X10" s="39" t="str">
        <f t="shared" si="3"/>
        <v/>
      </c>
      <c r="Y10" s="39" t="str">
        <f t="shared" si="3"/>
        <v/>
      </c>
      <c r="Z10" s="38" t="str">
        <f t="shared" si="3"/>
        <v/>
      </c>
      <c r="AA10" s="38" t="str">
        <f t="shared" si="3"/>
        <v/>
      </c>
      <c r="AB10" s="38" t="str">
        <f t="shared" si="3"/>
        <v/>
      </c>
      <c r="AC10" s="39" t="str">
        <f t="shared" si="3"/>
        <v/>
      </c>
      <c r="AD10" s="38" t="str">
        <f t="shared" si="3"/>
        <v/>
      </c>
      <c r="AE10" s="38" t="str">
        <f t="shared" si="3"/>
        <v/>
      </c>
      <c r="AF10" s="38" t="str">
        <f t="shared" si="3"/>
        <v/>
      </c>
      <c r="AG10" s="39" t="str">
        <f t="shared" si="3"/>
        <v/>
      </c>
      <c r="AH10" s="39" t="str">
        <f t="shared" si="3"/>
        <v/>
      </c>
      <c r="AI10" s="39" t="str">
        <f t="shared" si="3"/>
        <v/>
      </c>
      <c r="AJ10" s="38" t="str">
        <f t="shared" si="3"/>
        <v/>
      </c>
      <c r="AK10" s="39" t="str">
        <f t="shared" si="3"/>
        <v/>
      </c>
      <c r="AL10" s="38" t="str">
        <f t="shared" si="4"/>
        <v/>
      </c>
      <c r="AM10" s="38" t="str">
        <f t="shared" si="4"/>
        <v/>
      </c>
      <c r="AN10" s="39" t="str">
        <f t="shared" si="4"/>
        <v/>
      </c>
    </row>
    <row r="11" spans="1:40" s="41" customFormat="1">
      <c r="A11" s="34">
        <v>6</v>
      </c>
      <c r="B11" s="35">
        <v>2</v>
      </c>
      <c r="C11" s="36" t="str">
        <f>C10</f>
        <v/>
      </c>
      <c r="D11" s="38" t="str">
        <f t="shared" ref="D11:M13" si="5">D10</f>
        <v/>
      </c>
      <c r="E11" s="39" t="str">
        <f t="shared" si="5"/>
        <v/>
      </c>
      <c r="F11" s="39" t="str">
        <f t="shared" si="5"/>
        <v/>
      </c>
      <c r="G11" s="38" t="str">
        <f t="shared" si="5"/>
        <v/>
      </c>
      <c r="H11" s="38" t="str">
        <f t="shared" si="5"/>
        <v/>
      </c>
      <c r="I11" s="38" t="str">
        <f t="shared" si="5"/>
        <v/>
      </c>
      <c r="J11" s="39" t="str">
        <f t="shared" si="5"/>
        <v/>
      </c>
      <c r="K11" s="38" t="str">
        <f t="shared" si="5"/>
        <v/>
      </c>
      <c r="L11" s="38" t="str">
        <f t="shared" si="5"/>
        <v/>
      </c>
      <c r="M11" s="38" t="str">
        <f t="shared" si="5"/>
        <v/>
      </c>
      <c r="N11" s="39" t="str">
        <f t="shared" ref="N11:U13" si="6">N10</f>
        <v/>
      </c>
      <c r="O11" s="39" t="str">
        <f t="shared" si="6"/>
        <v/>
      </c>
      <c r="P11" s="39" t="str">
        <f t="shared" si="6"/>
        <v/>
      </c>
      <c r="Q11" s="38" t="str">
        <f t="shared" si="6"/>
        <v/>
      </c>
      <c r="R11" s="39" t="str">
        <f t="shared" si="6"/>
        <v/>
      </c>
      <c r="S11" s="38" t="str">
        <f t="shared" si="6"/>
        <v/>
      </c>
      <c r="T11" s="38" t="str">
        <f t="shared" si="6"/>
        <v/>
      </c>
      <c r="U11" s="39" t="str">
        <f t="shared" si="6"/>
        <v/>
      </c>
      <c r="V11" s="38" t="str">
        <f t="shared" si="3"/>
        <v/>
      </c>
      <c r="W11" s="38" t="str">
        <f t="shared" si="3"/>
        <v/>
      </c>
      <c r="X11" s="39" t="str">
        <f t="shared" si="3"/>
        <v/>
      </c>
      <c r="Y11" s="39" t="str">
        <f t="shared" si="3"/>
        <v/>
      </c>
      <c r="Z11" s="38" t="str">
        <f t="shared" si="3"/>
        <v/>
      </c>
      <c r="AA11" s="38" t="str">
        <f t="shared" si="3"/>
        <v/>
      </c>
      <c r="AB11" s="38" t="str">
        <f t="shared" si="3"/>
        <v/>
      </c>
      <c r="AC11" s="39" t="str">
        <f t="shared" si="3"/>
        <v/>
      </c>
      <c r="AD11" s="38" t="str">
        <f t="shared" si="3"/>
        <v/>
      </c>
      <c r="AE11" s="38" t="str">
        <f t="shared" si="3"/>
        <v/>
      </c>
      <c r="AF11" s="38" t="str">
        <f t="shared" si="3"/>
        <v/>
      </c>
      <c r="AG11" s="39" t="str">
        <f t="shared" si="3"/>
        <v/>
      </c>
      <c r="AH11" s="39" t="str">
        <f t="shared" si="3"/>
        <v/>
      </c>
      <c r="AI11" s="39" t="str">
        <f t="shared" si="3"/>
        <v/>
      </c>
      <c r="AJ11" s="38" t="str">
        <f t="shared" si="3"/>
        <v/>
      </c>
      <c r="AK11" s="39" t="str">
        <f t="shared" si="3"/>
        <v/>
      </c>
      <c r="AL11" s="38" t="str">
        <f t="shared" si="4"/>
        <v/>
      </c>
      <c r="AM11" s="38" t="str">
        <f t="shared" si="4"/>
        <v/>
      </c>
      <c r="AN11" s="39" t="str">
        <f t="shared" si="4"/>
        <v/>
      </c>
    </row>
    <row r="12" spans="1:40" s="41" customFormat="1">
      <c r="A12" s="34">
        <v>7</v>
      </c>
      <c r="B12" s="35">
        <v>2</v>
      </c>
      <c r="C12" s="36" t="str">
        <f>C10</f>
        <v/>
      </c>
      <c r="D12" s="38" t="str">
        <f t="shared" si="5"/>
        <v/>
      </c>
      <c r="E12" s="39" t="str">
        <f t="shared" si="5"/>
        <v/>
      </c>
      <c r="F12" s="39" t="str">
        <f t="shared" si="5"/>
        <v/>
      </c>
      <c r="G12" s="38" t="str">
        <f t="shared" si="5"/>
        <v/>
      </c>
      <c r="H12" s="38" t="str">
        <f t="shared" si="5"/>
        <v/>
      </c>
      <c r="I12" s="38" t="str">
        <f t="shared" si="5"/>
        <v/>
      </c>
      <c r="J12" s="39" t="str">
        <f t="shared" si="5"/>
        <v/>
      </c>
      <c r="K12" s="38" t="str">
        <f t="shared" si="5"/>
        <v/>
      </c>
      <c r="L12" s="38" t="str">
        <f t="shared" si="5"/>
        <v/>
      </c>
      <c r="M12" s="38" t="str">
        <f t="shared" si="5"/>
        <v/>
      </c>
      <c r="N12" s="39" t="str">
        <f t="shared" si="6"/>
        <v/>
      </c>
      <c r="O12" s="39" t="str">
        <f t="shared" si="6"/>
        <v/>
      </c>
      <c r="P12" s="39" t="str">
        <f t="shared" si="6"/>
        <v/>
      </c>
      <c r="Q12" s="38" t="str">
        <f t="shared" si="6"/>
        <v/>
      </c>
      <c r="R12" s="39" t="str">
        <f t="shared" si="6"/>
        <v/>
      </c>
      <c r="S12" s="38" t="str">
        <f t="shared" si="6"/>
        <v/>
      </c>
      <c r="T12" s="38" t="str">
        <f t="shared" si="6"/>
        <v/>
      </c>
      <c r="U12" s="39" t="str">
        <f t="shared" si="6"/>
        <v/>
      </c>
      <c r="V12" s="38" t="str">
        <f t="shared" si="3"/>
        <v/>
      </c>
      <c r="W12" s="38" t="str">
        <f t="shared" si="3"/>
        <v/>
      </c>
      <c r="X12" s="39" t="str">
        <f t="shared" si="3"/>
        <v/>
      </c>
      <c r="Y12" s="39" t="str">
        <f t="shared" si="3"/>
        <v/>
      </c>
      <c r="Z12" s="38" t="str">
        <f t="shared" si="3"/>
        <v/>
      </c>
      <c r="AA12" s="38" t="str">
        <f t="shared" si="3"/>
        <v/>
      </c>
      <c r="AB12" s="38" t="str">
        <f t="shared" si="3"/>
        <v/>
      </c>
      <c r="AC12" s="39" t="str">
        <f t="shared" si="3"/>
        <v/>
      </c>
      <c r="AD12" s="38" t="str">
        <f t="shared" si="3"/>
        <v/>
      </c>
      <c r="AE12" s="38" t="str">
        <f t="shared" si="3"/>
        <v/>
      </c>
      <c r="AF12" s="38" t="str">
        <f t="shared" si="3"/>
        <v/>
      </c>
      <c r="AG12" s="39" t="str">
        <f t="shared" si="3"/>
        <v/>
      </c>
      <c r="AH12" s="39" t="str">
        <f t="shared" si="3"/>
        <v/>
      </c>
      <c r="AI12" s="39" t="str">
        <f t="shared" si="3"/>
        <v/>
      </c>
      <c r="AJ12" s="38" t="str">
        <f t="shared" si="3"/>
        <v/>
      </c>
      <c r="AK12" s="39" t="str">
        <f t="shared" si="3"/>
        <v/>
      </c>
      <c r="AL12" s="38" t="str">
        <f t="shared" si="4"/>
        <v/>
      </c>
      <c r="AM12" s="38" t="str">
        <f t="shared" si="4"/>
        <v/>
      </c>
      <c r="AN12" s="39" t="str">
        <f t="shared" si="4"/>
        <v/>
      </c>
    </row>
    <row r="13" spans="1:40" s="41" customFormat="1">
      <c r="A13" s="34">
        <v>8</v>
      </c>
      <c r="B13" s="35">
        <v>2</v>
      </c>
      <c r="C13" s="36" t="str">
        <f>C10</f>
        <v/>
      </c>
      <c r="D13" s="38" t="str">
        <f t="shared" si="5"/>
        <v/>
      </c>
      <c r="E13" s="39" t="str">
        <f t="shared" si="5"/>
        <v/>
      </c>
      <c r="F13" s="39" t="str">
        <f t="shared" si="5"/>
        <v/>
      </c>
      <c r="G13" s="38" t="str">
        <f t="shared" si="5"/>
        <v/>
      </c>
      <c r="H13" s="38" t="str">
        <f t="shared" si="5"/>
        <v/>
      </c>
      <c r="I13" s="38" t="str">
        <f t="shared" si="5"/>
        <v/>
      </c>
      <c r="J13" s="39" t="str">
        <f t="shared" si="5"/>
        <v/>
      </c>
      <c r="K13" s="38" t="str">
        <f t="shared" si="5"/>
        <v/>
      </c>
      <c r="L13" s="38" t="str">
        <f t="shared" si="5"/>
        <v/>
      </c>
      <c r="M13" s="38" t="str">
        <f t="shared" si="5"/>
        <v/>
      </c>
      <c r="N13" s="39" t="str">
        <f t="shared" si="6"/>
        <v/>
      </c>
      <c r="O13" s="39" t="str">
        <f t="shared" si="6"/>
        <v/>
      </c>
      <c r="P13" s="39" t="str">
        <f t="shared" si="6"/>
        <v/>
      </c>
      <c r="Q13" s="38" t="str">
        <f t="shared" si="6"/>
        <v/>
      </c>
      <c r="R13" s="39" t="str">
        <f t="shared" si="6"/>
        <v/>
      </c>
      <c r="S13" s="38" t="str">
        <f t="shared" si="6"/>
        <v/>
      </c>
      <c r="T13" s="38" t="str">
        <f t="shared" si="6"/>
        <v/>
      </c>
      <c r="U13" s="39" t="str">
        <f t="shared" si="6"/>
        <v/>
      </c>
      <c r="V13" s="38" t="str">
        <f t="shared" si="3"/>
        <v/>
      </c>
      <c r="W13" s="38" t="str">
        <f t="shared" si="3"/>
        <v/>
      </c>
      <c r="X13" s="39" t="str">
        <f t="shared" si="3"/>
        <v/>
      </c>
      <c r="Y13" s="39" t="str">
        <f t="shared" si="3"/>
        <v/>
      </c>
      <c r="Z13" s="38" t="str">
        <f t="shared" si="3"/>
        <v/>
      </c>
      <c r="AA13" s="38" t="str">
        <f t="shared" si="3"/>
        <v/>
      </c>
      <c r="AB13" s="38" t="str">
        <f t="shared" si="3"/>
        <v/>
      </c>
      <c r="AC13" s="39" t="str">
        <f t="shared" si="3"/>
        <v/>
      </c>
      <c r="AD13" s="38" t="str">
        <f t="shared" si="3"/>
        <v/>
      </c>
      <c r="AE13" s="38" t="str">
        <f t="shared" si="3"/>
        <v/>
      </c>
      <c r="AF13" s="38" t="str">
        <f t="shared" si="3"/>
        <v/>
      </c>
      <c r="AG13" s="39" t="str">
        <f t="shared" si="3"/>
        <v/>
      </c>
      <c r="AH13" s="39" t="str">
        <f t="shared" si="3"/>
        <v/>
      </c>
      <c r="AI13" s="39" t="str">
        <f t="shared" si="3"/>
        <v/>
      </c>
      <c r="AJ13" s="38" t="str">
        <f t="shared" si="3"/>
        <v/>
      </c>
      <c r="AK13" s="39" t="str">
        <f t="shared" si="3"/>
        <v/>
      </c>
      <c r="AL13" s="38" t="str">
        <f t="shared" si="4"/>
        <v/>
      </c>
      <c r="AM13" s="38" t="str">
        <f t="shared" si="4"/>
        <v/>
      </c>
      <c r="AN13" s="39" t="str">
        <f t="shared" si="4"/>
        <v/>
      </c>
    </row>
    <row r="14" spans="1:40" s="50" customFormat="1" ht="15" customHeight="1">
      <c r="A14" s="43">
        <v>9</v>
      </c>
      <c r="B14" s="44">
        <v>3</v>
      </c>
      <c r="C14" s="45" t="str">
        <f>IF('建築工事届（別記第40号様式）'!AB84="", "", '建築工事届（別記第40号様式）'!AB84)</f>
        <v/>
      </c>
      <c r="D14" s="47" t="str">
        <f>IF('建築工事届（別記第40号様式）'!AN78=TRUE,1,IF('建築工事届（別記第40号様式）'!AO78=TRUE,2,IF('建築工事届（別記第40号様式）'!AP78=TRUE,3,IF('建築工事届（別記第40号様式）'!AQ78=TRUE,4,""))))</f>
        <v/>
      </c>
      <c r="E14" s="48" t="str">
        <f>IF('建築工事届（別記第40号様式）'!J81="", "",'建築工事届（別記第40号様式）'!J81)</f>
        <v/>
      </c>
      <c r="F14" s="48" t="str">
        <f>IF('建築工事届（別記第40号様式）'!AB86="", "",'建築工事届（別記第40号様式）'!AB86)</f>
        <v/>
      </c>
      <c r="G14" s="47" t="str">
        <f>IF('建築工事届（別記第40号様式）'!AP87,1,"")</f>
        <v/>
      </c>
      <c r="H14" s="47" t="str">
        <f>IF('建築工事届（別記第40号様式）'!AB88="","",VALUE('建築工事届（別記第40号様式）'!AB88))</f>
        <v/>
      </c>
      <c r="I14" s="47" t="str">
        <f>IF(ISBLANK('建築工事届（別記第40号様式）'!AC90),"",'建築工事届（別記第40号様式）'!AC90)</f>
        <v/>
      </c>
      <c r="J14" s="48" t="str">
        <f>IF('建築工事届（別記第40号様式）'!AC92="", "", '建築工事届（別記第40号様式）'!AC92)</f>
        <v/>
      </c>
      <c r="K14" s="47" t="str">
        <f>IF('建築工事届（別記第40号様式）'!AC100="", "", '建築工事届（別記第40号様式）'!AC100)</f>
        <v/>
      </c>
      <c r="L14" s="47" t="str">
        <f>IF('建築工事届（別記第40号様式）'!AC104="", "",'建築工事届（別記第40号様式）'!AC104)</f>
        <v/>
      </c>
      <c r="M14" s="47" t="str">
        <f>IF('建築工事届（別記第40号様式）'!AE106="", "",'建築工事届（別記第40号様式）'!AE106)</f>
        <v/>
      </c>
      <c r="N14" s="48" t="str">
        <f>IF('建築工事届（別記第40号様式）'!AF94="", "", '建築工事届（別記第40号様式）'!AF94)</f>
        <v/>
      </c>
      <c r="O14" s="48" t="str">
        <f>IF('建築工事届（別記第40号様式）'!AF95="", "", '建築工事届（別記第40号様式）'!AF95)</f>
        <v/>
      </c>
      <c r="P14" s="48" t="str">
        <f>IF('建築工事届（別記第40号様式）'!AF96="", "", '建築工事届（別記第40号様式）'!AF96)</f>
        <v/>
      </c>
      <c r="Q14" s="47" t="str">
        <f>IF('建築工事届（別記第40号様式）'!AF97="", "", '建築工事届（別記第40号様式）'!AF97)</f>
        <v/>
      </c>
      <c r="R14" s="48" t="str">
        <f>IF('建築工事届（別記第40号様式）'!AF98="", "", '建築工事届（別記第40号様式）'!AF98)</f>
        <v/>
      </c>
      <c r="S14" s="47" t="str">
        <f>IF('建築工事届（別記第40号様式）'!AF99="", "", '建築工事届（別記第40号様式）'!AF99)</f>
        <v/>
      </c>
      <c r="T14" s="47" t="str">
        <f>IF('建築工事届（別記第40号様式）'!AP102,1,"")</f>
        <v/>
      </c>
      <c r="U14" s="48" t="str">
        <f>IF('建築工事届（別記第40号様式）'!AB85="", "", '建築工事届（別記第40号様式）'!AB85)</f>
        <v/>
      </c>
      <c r="V14" s="47" t="str">
        <f t="shared" si="3"/>
        <v/>
      </c>
      <c r="W14" s="47" t="str">
        <f t="shared" si="3"/>
        <v/>
      </c>
      <c r="X14" s="48" t="str">
        <f t="shared" si="3"/>
        <v/>
      </c>
      <c r="Y14" s="48" t="str">
        <f t="shared" si="3"/>
        <v/>
      </c>
      <c r="Z14" s="47" t="str">
        <f t="shared" si="3"/>
        <v/>
      </c>
      <c r="AA14" s="47" t="str">
        <f t="shared" si="3"/>
        <v/>
      </c>
      <c r="AB14" s="47" t="str">
        <f t="shared" si="3"/>
        <v/>
      </c>
      <c r="AC14" s="48" t="str">
        <f t="shared" si="3"/>
        <v/>
      </c>
      <c r="AD14" s="47" t="str">
        <f t="shared" si="3"/>
        <v/>
      </c>
      <c r="AE14" s="47" t="str">
        <f t="shared" si="3"/>
        <v/>
      </c>
      <c r="AF14" s="47" t="str">
        <f t="shared" si="3"/>
        <v/>
      </c>
      <c r="AG14" s="48" t="str">
        <f t="shared" si="3"/>
        <v/>
      </c>
      <c r="AH14" s="48" t="str">
        <f t="shared" si="3"/>
        <v/>
      </c>
      <c r="AI14" s="48" t="str">
        <f t="shared" si="3"/>
        <v/>
      </c>
      <c r="AJ14" s="47" t="str">
        <f t="shared" si="3"/>
        <v/>
      </c>
      <c r="AK14" s="48" t="str">
        <f t="shared" si="3"/>
        <v/>
      </c>
      <c r="AL14" s="47" t="str">
        <f t="shared" si="4"/>
        <v/>
      </c>
      <c r="AM14" s="47" t="str">
        <f t="shared" si="4"/>
        <v/>
      </c>
      <c r="AN14" s="48" t="str">
        <f t="shared" si="4"/>
        <v/>
      </c>
    </row>
    <row r="15" spans="1:40" s="50" customFormat="1">
      <c r="A15" s="43">
        <v>10</v>
      </c>
      <c r="B15" s="44">
        <v>3</v>
      </c>
      <c r="C15" s="45" t="str">
        <f>C14</f>
        <v/>
      </c>
      <c r="D15" s="47" t="str">
        <f t="shared" ref="D15:M21" si="7">D14</f>
        <v/>
      </c>
      <c r="E15" s="48" t="str">
        <f t="shared" si="7"/>
        <v/>
      </c>
      <c r="F15" s="48" t="str">
        <f t="shared" si="7"/>
        <v/>
      </c>
      <c r="G15" s="47" t="str">
        <f t="shared" si="7"/>
        <v/>
      </c>
      <c r="H15" s="47" t="str">
        <f t="shared" si="7"/>
        <v/>
      </c>
      <c r="I15" s="47" t="str">
        <f t="shared" si="7"/>
        <v/>
      </c>
      <c r="J15" s="48" t="str">
        <f t="shared" si="7"/>
        <v/>
      </c>
      <c r="K15" s="47" t="str">
        <f t="shared" si="7"/>
        <v/>
      </c>
      <c r="L15" s="47" t="str">
        <f t="shared" si="7"/>
        <v/>
      </c>
      <c r="M15" s="47" t="str">
        <f t="shared" si="7"/>
        <v/>
      </c>
      <c r="N15" s="48" t="str">
        <f t="shared" ref="N15:U17" si="8">N14</f>
        <v/>
      </c>
      <c r="O15" s="48" t="str">
        <f t="shared" si="8"/>
        <v/>
      </c>
      <c r="P15" s="48" t="str">
        <f t="shared" si="8"/>
        <v/>
      </c>
      <c r="Q15" s="47" t="str">
        <f t="shared" si="8"/>
        <v/>
      </c>
      <c r="R15" s="48" t="str">
        <f t="shared" si="8"/>
        <v/>
      </c>
      <c r="S15" s="47" t="str">
        <f t="shared" si="8"/>
        <v/>
      </c>
      <c r="T15" s="47" t="str">
        <f t="shared" si="8"/>
        <v/>
      </c>
      <c r="U15" s="48" t="str">
        <f t="shared" si="8"/>
        <v/>
      </c>
      <c r="V15" s="47" t="str">
        <f t="shared" si="3"/>
        <v/>
      </c>
      <c r="W15" s="47" t="str">
        <f t="shared" si="3"/>
        <v/>
      </c>
      <c r="X15" s="48" t="str">
        <f t="shared" si="3"/>
        <v/>
      </c>
      <c r="Y15" s="48" t="str">
        <f t="shared" si="3"/>
        <v/>
      </c>
      <c r="Z15" s="47" t="str">
        <f t="shared" si="3"/>
        <v/>
      </c>
      <c r="AA15" s="47" t="str">
        <f t="shared" si="3"/>
        <v/>
      </c>
      <c r="AB15" s="47" t="str">
        <f t="shared" si="3"/>
        <v/>
      </c>
      <c r="AC15" s="48" t="str">
        <f t="shared" si="3"/>
        <v/>
      </c>
      <c r="AD15" s="47" t="str">
        <f t="shared" si="3"/>
        <v/>
      </c>
      <c r="AE15" s="47" t="str">
        <f t="shared" si="3"/>
        <v/>
      </c>
      <c r="AF15" s="47" t="str">
        <f t="shared" si="3"/>
        <v/>
      </c>
      <c r="AG15" s="48" t="str">
        <f t="shared" si="3"/>
        <v/>
      </c>
      <c r="AH15" s="48" t="str">
        <f t="shared" si="3"/>
        <v/>
      </c>
      <c r="AI15" s="48" t="str">
        <f t="shared" si="3"/>
        <v/>
      </c>
      <c r="AJ15" s="47" t="str">
        <f t="shared" si="3"/>
        <v/>
      </c>
      <c r="AK15" s="48" t="str">
        <f t="shared" si="3"/>
        <v/>
      </c>
      <c r="AL15" s="47" t="str">
        <f t="shared" si="4"/>
        <v/>
      </c>
      <c r="AM15" s="47" t="str">
        <f t="shared" si="4"/>
        <v/>
      </c>
      <c r="AN15" s="48" t="str">
        <f t="shared" si="4"/>
        <v/>
      </c>
    </row>
    <row r="16" spans="1:40" s="50" customFormat="1">
      <c r="A16" s="43">
        <v>11</v>
      </c>
      <c r="B16" s="44">
        <v>3</v>
      </c>
      <c r="C16" s="45" t="str">
        <f>C14</f>
        <v/>
      </c>
      <c r="D16" s="47" t="str">
        <f t="shared" si="7"/>
        <v/>
      </c>
      <c r="E16" s="48" t="str">
        <f t="shared" si="7"/>
        <v/>
      </c>
      <c r="F16" s="48" t="str">
        <f t="shared" si="7"/>
        <v/>
      </c>
      <c r="G16" s="47" t="str">
        <f t="shared" si="7"/>
        <v/>
      </c>
      <c r="H16" s="47" t="str">
        <f t="shared" si="7"/>
        <v/>
      </c>
      <c r="I16" s="47" t="str">
        <f t="shared" si="7"/>
        <v/>
      </c>
      <c r="J16" s="48" t="str">
        <f t="shared" si="7"/>
        <v/>
      </c>
      <c r="K16" s="47" t="str">
        <f t="shared" si="7"/>
        <v/>
      </c>
      <c r="L16" s="47" t="str">
        <f t="shared" si="7"/>
        <v/>
      </c>
      <c r="M16" s="47" t="str">
        <f t="shared" si="7"/>
        <v/>
      </c>
      <c r="N16" s="48" t="str">
        <f t="shared" si="8"/>
        <v/>
      </c>
      <c r="O16" s="48" t="str">
        <f t="shared" si="8"/>
        <v/>
      </c>
      <c r="P16" s="48" t="str">
        <f t="shared" si="8"/>
        <v/>
      </c>
      <c r="Q16" s="47" t="str">
        <f t="shared" si="8"/>
        <v/>
      </c>
      <c r="R16" s="48" t="str">
        <f t="shared" si="8"/>
        <v/>
      </c>
      <c r="S16" s="47" t="str">
        <f t="shared" si="8"/>
        <v/>
      </c>
      <c r="T16" s="47" t="str">
        <f t="shared" si="8"/>
        <v/>
      </c>
      <c r="U16" s="48" t="str">
        <f t="shared" si="8"/>
        <v/>
      </c>
      <c r="V16" s="47" t="str">
        <f t="shared" si="3"/>
        <v/>
      </c>
      <c r="W16" s="47" t="str">
        <f t="shared" si="3"/>
        <v/>
      </c>
      <c r="X16" s="48" t="str">
        <f t="shared" si="3"/>
        <v/>
      </c>
      <c r="Y16" s="48" t="str">
        <f t="shared" si="3"/>
        <v/>
      </c>
      <c r="Z16" s="47" t="str">
        <f t="shared" si="3"/>
        <v/>
      </c>
      <c r="AA16" s="47" t="str">
        <f t="shared" si="3"/>
        <v/>
      </c>
      <c r="AB16" s="47" t="str">
        <f t="shared" si="3"/>
        <v/>
      </c>
      <c r="AC16" s="48" t="str">
        <f t="shared" si="3"/>
        <v/>
      </c>
      <c r="AD16" s="47" t="str">
        <f t="shared" si="3"/>
        <v/>
      </c>
      <c r="AE16" s="47" t="str">
        <f t="shared" si="3"/>
        <v/>
      </c>
      <c r="AF16" s="47" t="str">
        <f t="shared" si="3"/>
        <v/>
      </c>
      <c r="AG16" s="48" t="str">
        <f t="shared" si="3"/>
        <v/>
      </c>
      <c r="AH16" s="48" t="str">
        <f t="shared" si="3"/>
        <v/>
      </c>
      <c r="AI16" s="48" t="str">
        <f t="shared" si="3"/>
        <v/>
      </c>
      <c r="AJ16" s="47" t="str">
        <f t="shared" si="3"/>
        <v/>
      </c>
      <c r="AK16" s="48" t="str">
        <f t="shared" si="3"/>
        <v/>
      </c>
      <c r="AL16" s="47" t="str">
        <f t="shared" si="4"/>
        <v/>
      </c>
      <c r="AM16" s="47" t="str">
        <f t="shared" si="4"/>
        <v/>
      </c>
      <c r="AN16" s="48" t="str">
        <f t="shared" si="4"/>
        <v/>
      </c>
    </row>
    <row r="17" spans="1:40" s="50" customFormat="1">
      <c r="A17" s="43">
        <v>12</v>
      </c>
      <c r="B17" s="44">
        <v>3</v>
      </c>
      <c r="C17" s="45" t="str">
        <f>C14</f>
        <v/>
      </c>
      <c r="D17" s="47" t="str">
        <f t="shared" si="7"/>
        <v/>
      </c>
      <c r="E17" s="48" t="str">
        <f t="shared" si="7"/>
        <v/>
      </c>
      <c r="F17" s="48" t="str">
        <f t="shared" si="7"/>
        <v/>
      </c>
      <c r="G17" s="47" t="str">
        <f t="shared" si="7"/>
        <v/>
      </c>
      <c r="H17" s="47" t="str">
        <f t="shared" si="7"/>
        <v/>
      </c>
      <c r="I17" s="47" t="str">
        <f t="shared" si="7"/>
        <v/>
      </c>
      <c r="J17" s="48" t="str">
        <f t="shared" si="7"/>
        <v/>
      </c>
      <c r="K17" s="47" t="str">
        <f t="shared" si="7"/>
        <v/>
      </c>
      <c r="L17" s="47" t="str">
        <f t="shared" si="7"/>
        <v/>
      </c>
      <c r="M17" s="47" t="str">
        <f t="shared" si="7"/>
        <v/>
      </c>
      <c r="N17" s="48" t="str">
        <f t="shared" si="8"/>
        <v/>
      </c>
      <c r="O17" s="48" t="str">
        <f t="shared" si="8"/>
        <v/>
      </c>
      <c r="P17" s="48" t="str">
        <f t="shared" si="8"/>
        <v/>
      </c>
      <c r="Q17" s="47" t="str">
        <f t="shared" si="8"/>
        <v/>
      </c>
      <c r="R17" s="48" t="str">
        <f t="shared" si="8"/>
        <v/>
      </c>
      <c r="S17" s="47" t="str">
        <f t="shared" si="8"/>
        <v/>
      </c>
      <c r="T17" s="47" t="str">
        <f t="shared" si="8"/>
        <v/>
      </c>
      <c r="U17" s="48" t="str">
        <f t="shared" si="8"/>
        <v/>
      </c>
      <c r="V17" s="47" t="str">
        <f t="shared" si="3"/>
        <v/>
      </c>
      <c r="W17" s="47" t="str">
        <f t="shared" si="3"/>
        <v/>
      </c>
      <c r="X17" s="48" t="str">
        <f t="shared" si="3"/>
        <v/>
      </c>
      <c r="Y17" s="48" t="str">
        <f t="shared" si="3"/>
        <v/>
      </c>
      <c r="Z17" s="47" t="str">
        <f t="shared" si="3"/>
        <v/>
      </c>
      <c r="AA17" s="47" t="str">
        <f t="shared" si="3"/>
        <v/>
      </c>
      <c r="AB17" s="47" t="str">
        <f t="shared" si="3"/>
        <v/>
      </c>
      <c r="AC17" s="48" t="str">
        <f t="shared" si="3"/>
        <v/>
      </c>
      <c r="AD17" s="47" t="str">
        <f t="shared" si="3"/>
        <v/>
      </c>
      <c r="AE17" s="47" t="str">
        <f t="shared" si="3"/>
        <v/>
      </c>
      <c r="AF17" s="47" t="str">
        <f t="shared" si="3"/>
        <v/>
      </c>
      <c r="AG17" s="48" t="str">
        <f t="shared" si="3"/>
        <v/>
      </c>
      <c r="AH17" s="48" t="str">
        <f t="shared" si="3"/>
        <v/>
      </c>
      <c r="AI17" s="48" t="str">
        <f t="shared" si="3"/>
        <v/>
      </c>
      <c r="AJ17" s="47" t="str">
        <f t="shared" si="3"/>
        <v/>
      </c>
      <c r="AK17" s="48" t="str">
        <f t="shared" si="3"/>
        <v/>
      </c>
      <c r="AL17" s="47" t="str">
        <f t="shared" si="4"/>
        <v/>
      </c>
      <c r="AM17" s="47" t="str">
        <f t="shared" si="4"/>
        <v/>
      </c>
      <c r="AN17" s="48" t="str">
        <f t="shared" si="4"/>
        <v/>
      </c>
    </row>
    <row r="18" spans="1:40" s="64" customFormat="1">
      <c r="A18" s="58">
        <v>13</v>
      </c>
      <c r="B18" s="59">
        <v>4</v>
      </c>
      <c r="C18" s="60" t="str">
        <f>IF(追加記入欄!J10="", "", 追加記入欄!J10)</f>
        <v/>
      </c>
      <c r="D18" s="62" t="str">
        <f>IF(追加記入欄!AN4=TRUE,1,IF(追加記入欄!AO4=TRUE,2,IF(追加記入欄!AP4=TRUE,3,IF(追加記入欄!AQ4=TRUE,4,""))))</f>
        <v/>
      </c>
      <c r="E18" s="63" t="str">
        <f>IF(追加記入欄!J7="", "",追加記入欄!J7)</f>
        <v/>
      </c>
      <c r="F18" s="63" t="str">
        <f>IF(追加記入欄!J12="", "",追加記入欄!J12)</f>
        <v/>
      </c>
      <c r="G18" s="62" t="str">
        <f>IF(追加記入欄!AN13,1,"")</f>
        <v/>
      </c>
      <c r="H18" s="63" t="str">
        <f>IF(追加記入欄!J14="","",VALUE(追加記入欄!J14))</f>
        <v/>
      </c>
      <c r="I18" s="62" t="str">
        <f>IF(ISBLANK(追加記入欄!K16),"",追加記入欄!K16)</f>
        <v/>
      </c>
      <c r="J18" s="63" t="str">
        <f>IF(追加記入欄!K18="", "",追加記入欄!K18)</f>
        <v/>
      </c>
      <c r="K18" s="63" t="str">
        <f>IF(追加記入欄!K26="", "",追加記入欄!K26)</f>
        <v/>
      </c>
      <c r="L18" s="63" t="str">
        <f>IF(追加記入欄!K30="", "",追加記入欄!K30)</f>
        <v/>
      </c>
      <c r="M18" s="63" t="str">
        <f>IF(追加記入欄!M32="", "",追加記入欄!M32)</f>
        <v/>
      </c>
      <c r="N18" s="62" t="str">
        <f>IF(追加記入欄!N20="", "", 追加記入欄!N20)</f>
        <v/>
      </c>
      <c r="O18" s="62" t="str">
        <f>IF(追加記入欄!N21="", "", 追加記入欄!N21)</f>
        <v/>
      </c>
      <c r="P18" s="62" t="str">
        <f>IF(追加記入欄!N22="", "", 追加記入欄!N22)</f>
        <v/>
      </c>
      <c r="Q18" s="62" t="str">
        <f>IF(追加記入欄!N23="", "", 追加記入欄!N23)</f>
        <v/>
      </c>
      <c r="R18" s="62" t="str">
        <f>IF(追加記入欄!N24="", "", 追加記入欄!N24)</f>
        <v/>
      </c>
      <c r="S18" s="62" t="str">
        <f>IF(追加記入欄!N25="", "", 追加記入欄!N25)</f>
        <v/>
      </c>
      <c r="T18" s="62" t="str">
        <f>IF(追加記入欄!AN28,1,"")</f>
        <v/>
      </c>
      <c r="U18" s="62" t="str">
        <f>IF(追加記入欄!J11="", "", 追加記入欄!J11)</f>
        <v/>
      </c>
      <c r="V18" s="62" t="str">
        <f t="shared" si="3"/>
        <v/>
      </c>
      <c r="W18" s="62" t="str">
        <f t="shared" si="3"/>
        <v/>
      </c>
      <c r="X18" s="63" t="str">
        <f t="shared" si="3"/>
        <v/>
      </c>
      <c r="Y18" s="63" t="str">
        <f t="shared" si="3"/>
        <v/>
      </c>
      <c r="Z18" s="62" t="str">
        <f t="shared" si="3"/>
        <v/>
      </c>
      <c r="AA18" s="63" t="str">
        <f t="shared" si="3"/>
        <v/>
      </c>
      <c r="AB18" s="62" t="str">
        <f t="shared" si="3"/>
        <v/>
      </c>
      <c r="AC18" s="63" t="str">
        <f t="shared" si="3"/>
        <v/>
      </c>
      <c r="AD18" s="63" t="str">
        <f t="shared" si="3"/>
        <v/>
      </c>
      <c r="AE18" s="63" t="str">
        <f t="shared" si="3"/>
        <v/>
      </c>
      <c r="AF18" s="63" t="str">
        <f t="shared" si="3"/>
        <v/>
      </c>
      <c r="AG18" s="62" t="str">
        <f t="shared" si="3"/>
        <v/>
      </c>
      <c r="AH18" s="62" t="str">
        <f t="shared" si="3"/>
        <v/>
      </c>
      <c r="AI18" s="62" t="str">
        <f t="shared" si="3"/>
        <v/>
      </c>
      <c r="AJ18" s="62" t="str">
        <f t="shared" si="3"/>
        <v/>
      </c>
      <c r="AK18" s="62" t="str">
        <f t="shared" si="3"/>
        <v/>
      </c>
      <c r="AL18" s="62" t="str">
        <f t="shared" si="4"/>
        <v/>
      </c>
      <c r="AM18" s="62" t="str">
        <f t="shared" si="4"/>
        <v/>
      </c>
      <c r="AN18" s="62" t="str">
        <f t="shared" si="4"/>
        <v/>
      </c>
    </row>
    <row r="19" spans="1:40" s="64" customFormat="1">
      <c r="A19" s="58">
        <v>14</v>
      </c>
      <c r="B19" s="59">
        <v>4</v>
      </c>
      <c r="C19" s="60" t="str">
        <f>C18</f>
        <v/>
      </c>
      <c r="D19" s="62" t="str">
        <f>D18</f>
        <v/>
      </c>
      <c r="E19" s="63" t="str">
        <f t="shared" si="7"/>
        <v/>
      </c>
      <c r="F19" s="63" t="str">
        <f>F18</f>
        <v/>
      </c>
      <c r="G19" s="62" t="str">
        <f t="shared" si="7"/>
        <v/>
      </c>
      <c r="H19" s="62" t="str">
        <f>H18</f>
        <v/>
      </c>
      <c r="I19" s="62" t="str">
        <f t="shared" si="7"/>
        <v/>
      </c>
      <c r="J19" s="62" t="str">
        <f t="shared" si="7"/>
        <v/>
      </c>
      <c r="K19" s="62" t="str">
        <f t="shared" si="7"/>
        <v/>
      </c>
      <c r="L19" s="62" t="str">
        <f t="shared" si="7"/>
        <v/>
      </c>
      <c r="M19" s="62" t="str">
        <f t="shared" si="7"/>
        <v/>
      </c>
      <c r="N19" s="62" t="str">
        <f t="shared" ref="N19:U21" si="9">N18</f>
        <v/>
      </c>
      <c r="O19" s="62" t="str">
        <f t="shared" si="9"/>
        <v/>
      </c>
      <c r="P19" s="62" t="str">
        <f t="shared" si="9"/>
        <v/>
      </c>
      <c r="Q19" s="62" t="str">
        <f t="shared" si="9"/>
        <v/>
      </c>
      <c r="R19" s="62" t="str">
        <f t="shared" si="9"/>
        <v/>
      </c>
      <c r="S19" s="62" t="str">
        <f t="shared" si="9"/>
        <v/>
      </c>
      <c r="T19" s="62" t="str">
        <f t="shared" si="9"/>
        <v/>
      </c>
      <c r="U19" s="62" t="str">
        <f t="shared" si="9"/>
        <v/>
      </c>
      <c r="V19" s="62" t="str">
        <f t="shared" si="3"/>
        <v/>
      </c>
      <c r="W19" s="62" t="str">
        <f t="shared" si="3"/>
        <v/>
      </c>
      <c r="X19" s="63" t="str">
        <f t="shared" si="3"/>
        <v/>
      </c>
      <c r="Y19" s="63" t="str">
        <f t="shared" si="3"/>
        <v/>
      </c>
      <c r="Z19" s="62" t="str">
        <f t="shared" si="3"/>
        <v/>
      </c>
      <c r="AA19" s="62" t="str">
        <f t="shared" si="3"/>
        <v/>
      </c>
      <c r="AB19" s="62" t="str">
        <f t="shared" si="3"/>
        <v/>
      </c>
      <c r="AC19" s="62" t="str">
        <f t="shared" si="3"/>
        <v/>
      </c>
      <c r="AD19" s="62" t="str">
        <f t="shared" si="3"/>
        <v/>
      </c>
      <c r="AE19" s="62" t="str">
        <f t="shared" si="3"/>
        <v/>
      </c>
      <c r="AF19" s="62" t="str">
        <f t="shared" si="3"/>
        <v/>
      </c>
      <c r="AG19" s="62" t="str">
        <f t="shared" si="3"/>
        <v/>
      </c>
      <c r="AH19" s="62" t="str">
        <f t="shared" si="3"/>
        <v/>
      </c>
      <c r="AI19" s="62" t="str">
        <f t="shared" si="3"/>
        <v/>
      </c>
      <c r="AJ19" s="62" t="str">
        <f t="shared" si="3"/>
        <v/>
      </c>
      <c r="AK19" s="62" t="str">
        <f t="shared" si="3"/>
        <v/>
      </c>
      <c r="AL19" s="62" t="str">
        <f t="shared" si="4"/>
        <v/>
      </c>
      <c r="AM19" s="62" t="str">
        <f t="shared" si="4"/>
        <v/>
      </c>
      <c r="AN19" s="62" t="str">
        <f t="shared" si="4"/>
        <v/>
      </c>
    </row>
    <row r="20" spans="1:40" s="64" customFormat="1">
      <c r="A20" s="58">
        <v>15</v>
      </c>
      <c r="B20" s="59">
        <v>4</v>
      </c>
      <c r="C20" s="60" t="str">
        <f t="shared" ref="C20:C21" si="10">C19</f>
        <v/>
      </c>
      <c r="D20" s="62" t="str">
        <f>D19</f>
        <v/>
      </c>
      <c r="E20" s="63" t="str">
        <f>E19</f>
        <v/>
      </c>
      <c r="F20" s="63" t="str">
        <f>F19</f>
        <v/>
      </c>
      <c r="G20" s="62" t="str">
        <f>G19</f>
        <v/>
      </c>
      <c r="H20" s="62" t="str">
        <f>H19</f>
        <v/>
      </c>
      <c r="I20" s="62" t="str">
        <f t="shared" si="7"/>
        <v/>
      </c>
      <c r="J20" s="62" t="str">
        <f t="shared" si="7"/>
        <v/>
      </c>
      <c r="K20" s="62" t="str">
        <f t="shared" si="7"/>
        <v/>
      </c>
      <c r="L20" s="62" t="str">
        <f t="shared" si="7"/>
        <v/>
      </c>
      <c r="M20" s="62" t="str">
        <f t="shared" si="7"/>
        <v/>
      </c>
      <c r="N20" s="62" t="str">
        <f t="shared" si="9"/>
        <v/>
      </c>
      <c r="O20" s="62" t="str">
        <f t="shared" si="9"/>
        <v/>
      </c>
      <c r="P20" s="62" t="str">
        <f t="shared" si="9"/>
        <v/>
      </c>
      <c r="Q20" s="62" t="str">
        <f t="shared" si="9"/>
        <v/>
      </c>
      <c r="R20" s="62" t="str">
        <f t="shared" si="9"/>
        <v/>
      </c>
      <c r="S20" s="62" t="str">
        <f t="shared" si="9"/>
        <v/>
      </c>
      <c r="T20" s="62" t="str">
        <f t="shared" si="9"/>
        <v/>
      </c>
      <c r="U20" s="62" t="str">
        <f t="shared" si="9"/>
        <v/>
      </c>
      <c r="V20" s="62" t="str">
        <f t="shared" si="3"/>
        <v/>
      </c>
      <c r="W20" s="62" t="str">
        <f t="shared" si="3"/>
        <v/>
      </c>
      <c r="X20" s="63" t="str">
        <f t="shared" si="3"/>
        <v/>
      </c>
      <c r="Y20" s="63" t="str">
        <f t="shared" si="3"/>
        <v/>
      </c>
      <c r="Z20" s="62" t="str">
        <f t="shared" si="3"/>
        <v/>
      </c>
      <c r="AA20" s="62" t="str">
        <f t="shared" si="3"/>
        <v/>
      </c>
      <c r="AB20" s="62" t="str">
        <f t="shared" si="3"/>
        <v/>
      </c>
      <c r="AC20" s="62" t="str">
        <f t="shared" si="3"/>
        <v/>
      </c>
      <c r="AD20" s="62" t="str">
        <f t="shared" si="3"/>
        <v/>
      </c>
      <c r="AE20" s="62" t="str">
        <f t="shared" si="3"/>
        <v/>
      </c>
      <c r="AF20" s="62" t="str">
        <f t="shared" si="3"/>
        <v/>
      </c>
      <c r="AG20" s="62" t="str">
        <f t="shared" si="3"/>
        <v/>
      </c>
      <c r="AH20" s="62" t="str">
        <f t="shared" si="3"/>
        <v/>
      </c>
      <c r="AI20" s="62" t="str">
        <f t="shared" si="3"/>
        <v/>
      </c>
      <c r="AJ20" s="62" t="str">
        <f t="shared" si="3"/>
        <v/>
      </c>
      <c r="AK20" s="62" t="str">
        <f t="shared" si="3"/>
        <v/>
      </c>
      <c r="AL20" s="62" t="str">
        <f t="shared" si="4"/>
        <v/>
      </c>
      <c r="AM20" s="62" t="str">
        <f t="shared" si="4"/>
        <v/>
      </c>
      <c r="AN20" s="62" t="str">
        <f t="shared" si="4"/>
        <v/>
      </c>
    </row>
    <row r="21" spans="1:40" s="64" customFormat="1">
      <c r="A21" s="58">
        <v>16</v>
      </c>
      <c r="B21" s="59">
        <v>4</v>
      </c>
      <c r="C21" s="60" t="str">
        <f t="shared" si="10"/>
        <v/>
      </c>
      <c r="D21" s="62" t="str">
        <f>D20</f>
        <v/>
      </c>
      <c r="E21" s="63" t="str">
        <f>E20</f>
        <v/>
      </c>
      <c r="F21" s="63" t="str">
        <f>F20</f>
        <v/>
      </c>
      <c r="G21" s="62" t="str">
        <f>G20</f>
        <v/>
      </c>
      <c r="H21" s="62" t="str">
        <f>H20</f>
        <v/>
      </c>
      <c r="I21" s="62" t="str">
        <f t="shared" si="7"/>
        <v/>
      </c>
      <c r="J21" s="62" t="str">
        <f t="shared" si="7"/>
        <v/>
      </c>
      <c r="K21" s="62" t="str">
        <f t="shared" si="7"/>
        <v/>
      </c>
      <c r="L21" s="62" t="str">
        <f t="shared" si="7"/>
        <v/>
      </c>
      <c r="M21" s="62" t="str">
        <f t="shared" si="7"/>
        <v/>
      </c>
      <c r="N21" s="62" t="str">
        <f t="shared" si="9"/>
        <v/>
      </c>
      <c r="O21" s="62" t="str">
        <f t="shared" si="9"/>
        <v/>
      </c>
      <c r="P21" s="62" t="str">
        <f t="shared" si="9"/>
        <v/>
      </c>
      <c r="Q21" s="62" t="str">
        <f t="shared" si="9"/>
        <v/>
      </c>
      <c r="R21" s="62" t="str">
        <f t="shared" si="9"/>
        <v/>
      </c>
      <c r="S21" s="62" t="str">
        <f t="shared" si="9"/>
        <v/>
      </c>
      <c r="T21" s="62" t="str">
        <f t="shared" si="9"/>
        <v/>
      </c>
      <c r="U21" s="62" t="str">
        <f t="shared" si="9"/>
        <v/>
      </c>
      <c r="V21" s="62" t="str">
        <f t="shared" si="3"/>
        <v/>
      </c>
      <c r="W21" s="62" t="str">
        <f t="shared" si="3"/>
        <v/>
      </c>
      <c r="X21" s="63" t="str">
        <f t="shared" si="3"/>
        <v/>
      </c>
      <c r="Y21" s="63" t="str">
        <f t="shared" si="3"/>
        <v/>
      </c>
      <c r="Z21" s="62" t="str">
        <f t="shared" si="3"/>
        <v/>
      </c>
      <c r="AA21" s="62" t="str">
        <f t="shared" si="3"/>
        <v/>
      </c>
      <c r="AB21" s="62" t="str">
        <f t="shared" si="3"/>
        <v/>
      </c>
      <c r="AC21" s="62" t="str">
        <f t="shared" si="3"/>
        <v/>
      </c>
      <c r="AD21" s="62" t="str">
        <f t="shared" si="3"/>
        <v/>
      </c>
      <c r="AE21" s="62" t="str">
        <f t="shared" si="3"/>
        <v/>
      </c>
      <c r="AF21" s="62" t="str">
        <f t="shared" si="3"/>
        <v/>
      </c>
      <c r="AG21" s="62" t="str">
        <f t="shared" si="3"/>
        <v/>
      </c>
      <c r="AH21" s="62" t="str">
        <f t="shared" si="3"/>
        <v/>
      </c>
      <c r="AI21" s="62" t="str">
        <f t="shared" si="3"/>
        <v/>
      </c>
      <c r="AJ21" s="62" t="str">
        <f t="shared" si="3"/>
        <v/>
      </c>
      <c r="AK21" s="62" t="str">
        <f t="shared" si="3"/>
        <v/>
      </c>
      <c r="AL21" s="62" t="str">
        <f t="shared" si="4"/>
        <v/>
      </c>
      <c r="AM21" s="62" t="str">
        <f t="shared" si="4"/>
        <v/>
      </c>
      <c r="AN21" s="62" t="str">
        <f t="shared" si="4"/>
        <v/>
      </c>
    </row>
    <row r="22" spans="1:40" s="50" customFormat="1">
      <c r="A22" s="65">
        <v>17</v>
      </c>
      <c r="B22" s="66">
        <v>5</v>
      </c>
      <c r="C22" s="67" t="str">
        <f>IF(追加記入欄!S10="", "", 追加記入欄!S10)</f>
        <v/>
      </c>
      <c r="D22" s="69" t="str">
        <f>D18</f>
        <v/>
      </c>
      <c r="E22" s="70" t="str">
        <f>IF(追加記入欄!J7="", "",追加記入欄!J7)</f>
        <v/>
      </c>
      <c r="F22" s="70" t="str">
        <f>IF(追加記入欄!S12="", "",追加記入欄!S12)</f>
        <v/>
      </c>
      <c r="G22" s="69" t="str">
        <f>IF(追加記入欄!AO13,1,"")</f>
        <v/>
      </c>
      <c r="H22" s="69" t="str">
        <f>IF(追加記入欄!S14="","",VALUE(追加記入欄!S14))</f>
        <v/>
      </c>
      <c r="I22" s="69" t="str">
        <f>IF(ISBLANK(追加記入欄!T16),"",追加記入欄!T16)</f>
        <v/>
      </c>
      <c r="J22" s="70" t="str">
        <f>IF(追加記入欄!T18="", "",追加記入欄!T18)</f>
        <v/>
      </c>
      <c r="K22" s="69" t="str">
        <f>IF(追加記入欄!T26="", "",追加記入欄!T26)</f>
        <v/>
      </c>
      <c r="L22" s="69" t="str">
        <f>IF(追加記入欄!T30="", "",追加記入欄!T30)</f>
        <v/>
      </c>
      <c r="M22" s="69" t="str">
        <f>IF(追加記入欄!V32="", "",追加記入欄!V32)</f>
        <v/>
      </c>
      <c r="N22" s="69" t="str">
        <f>IF(追加記入欄!W20="", "", 追加記入欄!W20)</f>
        <v/>
      </c>
      <c r="O22" s="69" t="str">
        <f>IF(追加記入欄!W21="", "", 追加記入欄!W21)</f>
        <v/>
      </c>
      <c r="P22" s="69" t="str">
        <f>IF(追加記入欄!W22="", "", 追加記入欄!W22)</f>
        <v/>
      </c>
      <c r="Q22" s="69" t="str">
        <f>IF(追加記入欄!W23="", "", 追加記入欄!W23)</f>
        <v/>
      </c>
      <c r="R22" s="69" t="str">
        <f>IF(追加記入欄!W24="", "", 追加記入欄!W24)</f>
        <v/>
      </c>
      <c r="S22" s="69" t="str">
        <f>IF(追加記入欄!W25="", "", 追加記入欄!W25)</f>
        <v/>
      </c>
      <c r="T22" s="69" t="str">
        <f>IF(追加記入欄!AO28,1,"")</f>
        <v/>
      </c>
      <c r="U22" s="69" t="str">
        <f>IF(追加記入欄!S11="", "", 追加記入欄!S11)</f>
        <v/>
      </c>
      <c r="V22" s="69" t="str">
        <f t="shared" si="3"/>
        <v/>
      </c>
      <c r="W22" s="69" t="str">
        <f t="shared" si="3"/>
        <v/>
      </c>
      <c r="X22" s="70" t="str">
        <f t="shared" si="3"/>
        <v/>
      </c>
      <c r="Y22" s="70" t="str">
        <f t="shared" si="3"/>
        <v/>
      </c>
      <c r="Z22" s="69" t="str">
        <f t="shared" si="3"/>
        <v/>
      </c>
      <c r="AA22" s="69" t="str">
        <f t="shared" si="3"/>
        <v/>
      </c>
      <c r="AB22" s="69" t="str">
        <f t="shared" si="3"/>
        <v/>
      </c>
      <c r="AC22" s="70" t="str">
        <f t="shared" si="3"/>
        <v/>
      </c>
      <c r="AD22" s="69" t="str">
        <f t="shared" si="3"/>
        <v/>
      </c>
      <c r="AE22" s="69" t="str">
        <f t="shared" si="3"/>
        <v/>
      </c>
      <c r="AF22" s="69" t="str">
        <f t="shared" si="3"/>
        <v/>
      </c>
      <c r="AG22" s="69" t="str">
        <f t="shared" si="3"/>
        <v/>
      </c>
      <c r="AH22" s="69" t="str">
        <f t="shared" si="3"/>
        <v/>
      </c>
      <c r="AI22" s="69" t="str">
        <f t="shared" si="3"/>
        <v/>
      </c>
      <c r="AJ22" s="69" t="str">
        <f t="shared" si="3"/>
        <v/>
      </c>
      <c r="AK22" s="69" t="str">
        <f t="shared" ref="AK22:AN37" si="11">IFERROR(VLOOKUP($B22,$C$6:$U$65,AK$1,FALSE),"")</f>
        <v/>
      </c>
      <c r="AL22" s="69" t="str">
        <f t="shared" si="11"/>
        <v/>
      </c>
      <c r="AM22" s="69" t="str">
        <f t="shared" si="11"/>
        <v/>
      </c>
      <c r="AN22" s="69" t="str">
        <f t="shared" si="11"/>
        <v/>
      </c>
    </row>
    <row r="23" spans="1:40" s="50" customFormat="1">
      <c r="A23" s="65">
        <v>18</v>
      </c>
      <c r="B23" s="66">
        <v>5</v>
      </c>
      <c r="C23" s="67" t="str">
        <f>C22</f>
        <v/>
      </c>
      <c r="D23" s="69" t="str">
        <f t="shared" ref="D23:M25" si="12">D22</f>
        <v/>
      </c>
      <c r="E23" s="70" t="str">
        <f t="shared" si="12"/>
        <v/>
      </c>
      <c r="F23" s="70" t="str">
        <f t="shared" si="12"/>
        <v/>
      </c>
      <c r="G23" s="69" t="str">
        <f t="shared" si="12"/>
        <v/>
      </c>
      <c r="H23" s="69" t="str">
        <f t="shared" si="12"/>
        <v/>
      </c>
      <c r="I23" s="69" t="str">
        <f t="shared" si="12"/>
        <v/>
      </c>
      <c r="J23" s="69" t="str">
        <f t="shared" si="12"/>
        <v/>
      </c>
      <c r="K23" s="69" t="str">
        <f t="shared" si="12"/>
        <v/>
      </c>
      <c r="L23" s="69" t="str">
        <f t="shared" si="12"/>
        <v/>
      </c>
      <c r="M23" s="69" t="str">
        <f t="shared" si="12"/>
        <v/>
      </c>
      <c r="N23" s="69" t="str">
        <f t="shared" ref="N23:U25" si="13">N22</f>
        <v/>
      </c>
      <c r="O23" s="69" t="str">
        <f t="shared" si="13"/>
        <v/>
      </c>
      <c r="P23" s="69" t="str">
        <f t="shared" si="13"/>
        <v/>
      </c>
      <c r="Q23" s="69" t="str">
        <f t="shared" si="13"/>
        <v/>
      </c>
      <c r="R23" s="69" t="str">
        <f t="shared" si="13"/>
        <v/>
      </c>
      <c r="S23" s="69" t="str">
        <f t="shared" si="13"/>
        <v/>
      </c>
      <c r="T23" s="69" t="str">
        <f t="shared" si="13"/>
        <v/>
      </c>
      <c r="U23" s="69" t="str">
        <f t="shared" si="13"/>
        <v/>
      </c>
      <c r="V23" s="69" t="str">
        <f t="shared" ref="V23:AK38" si="14">IFERROR(VLOOKUP($B23,$C$6:$U$65,V$1,FALSE),"")</f>
        <v/>
      </c>
      <c r="W23" s="69" t="str">
        <f t="shared" si="14"/>
        <v/>
      </c>
      <c r="X23" s="70" t="str">
        <f t="shared" si="14"/>
        <v/>
      </c>
      <c r="Y23" s="70" t="str">
        <f t="shared" si="14"/>
        <v/>
      </c>
      <c r="Z23" s="69" t="str">
        <f t="shared" si="14"/>
        <v/>
      </c>
      <c r="AA23" s="69" t="str">
        <f t="shared" si="14"/>
        <v/>
      </c>
      <c r="AB23" s="69" t="str">
        <f t="shared" si="14"/>
        <v/>
      </c>
      <c r="AC23" s="69" t="str">
        <f t="shared" si="14"/>
        <v/>
      </c>
      <c r="AD23" s="69" t="str">
        <f t="shared" si="14"/>
        <v/>
      </c>
      <c r="AE23" s="69" t="str">
        <f t="shared" si="14"/>
        <v/>
      </c>
      <c r="AF23" s="69" t="str">
        <f t="shared" si="14"/>
        <v/>
      </c>
      <c r="AG23" s="69" t="str">
        <f t="shared" si="14"/>
        <v/>
      </c>
      <c r="AH23" s="69" t="str">
        <f t="shared" si="14"/>
        <v/>
      </c>
      <c r="AI23" s="69" t="str">
        <f t="shared" si="14"/>
        <v/>
      </c>
      <c r="AJ23" s="69" t="str">
        <f t="shared" si="14"/>
        <v/>
      </c>
      <c r="AK23" s="69" t="str">
        <f t="shared" si="14"/>
        <v/>
      </c>
      <c r="AL23" s="69" t="str">
        <f t="shared" si="11"/>
        <v/>
      </c>
      <c r="AM23" s="69" t="str">
        <f t="shared" si="11"/>
        <v/>
      </c>
      <c r="AN23" s="69" t="str">
        <f t="shared" si="11"/>
        <v/>
      </c>
    </row>
    <row r="24" spans="1:40" s="50" customFormat="1">
      <c r="A24" s="65">
        <v>19</v>
      </c>
      <c r="B24" s="66">
        <v>5</v>
      </c>
      <c r="C24" s="67" t="str">
        <f>C23</f>
        <v/>
      </c>
      <c r="D24" s="69" t="str">
        <f>D23</f>
        <v/>
      </c>
      <c r="E24" s="70" t="str">
        <f>E23</f>
        <v/>
      </c>
      <c r="F24" s="70" t="str">
        <f>F23</f>
        <v/>
      </c>
      <c r="G24" s="69" t="str">
        <f t="shared" si="12"/>
        <v/>
      </c>
      <c r="H24" s="69" t="str">
        <f>H23</f>
        <v/>
      </c>
      <c r="I24" s="69" t="str">
        <f t="shared" si="12"/>
        <v/>
      </c>
      <c r="J24" s="69" t="str">
        <f t="shared" si="12"/>
        <v/>
      </c>
      <c r="K24" s="69" t="str">
        <f t="shared" si="12"/>
        <v/>
      </c>
      <c r="L24" s="69" t="str">
        <f t="shared" si="12"/>
        <v/>
      </c>
      <c r="M24" s="69" t="str">
        <f t="shared" si="12"/>
        <v/>
      </c>
      <c r="N24" s="69" t="str">
        <f t="shared" si="13"/>
        <v/>
      </c>
      <c r="O24" s="69" t="str">
        <f t="shared" si="13"/>
        <v/>
      </c>
      <c r="P24" s="69" t="str">
        <f t="shared" si="13"/>
        <v/>
      </c>
      <c r="Q24" s="69" t="str">
        <f t="shared" si="13"/>
        <v/>
      </c>
      <c r="R24" s="69" t="str">
        <f t="shared" si="13"/>
        <v/>
      </c>
      <c r="S24" s="69" t="str">
        <f t="shared" si="13"/>
        <v/>
      </c>
      <c r="T24" s="69" t="str">
        <f t="shared" si="13"/>
        <v/>
      </c>
      <c r="U24" s="69" t="str">
        <f t="shared" si="13"/>
        <v/>
      </c>
      <c r="V24" s="69" t="str">
        <f t="shared" si="14"/>
        <v/>
      </c>
      <c r="W24" s="69" t="str">
        <f t="shared" si="14"/>
        <v/>
      </c>
      <c r="X24" s="70" t="str">
        <f t="shared" si="14"/>
        <v/>
      </c>
      <c r="Y24" s="70" t="str">
        <f t="shared" si="14"/>
        <v/>
      </c>
      <c r="Z24" s="69" t="str">
        <f t="shared" si="14"/>
        <v/>
      </c>
      <c r="AA24" s="69" t="str">
        <f t="shared" si="14"/>
        <v/>
      </c>
      <c r="AB24" s="69" t="str">
        <f t="shared" si="14"/>
        <v/>
      </c>
      <c r="AC24" s="69" t="str">
        <f t="shared" si="14"/>
        <v/>
      </c>
      <c r="AD24" s="69" t="str">
        <f t="shared" si="14"/>
        <v/>
      </c>
      <c r="AE24" s="69" t="str">
        <f t="shared" si="14"/>
        <v/>
      </c>
      <c r="AF24" s="69" t="str">
        <f t="shared" si="14"/>
        <v/>
      </c>
      <c r="AG24" s="69" t="str">
        <f t="shared" si="14"/>
        <v/>
      </c>
      <c r="AH24" s="69" t="str">
        <f t="shared" si="14"/>
        <v/>
      </c>
      <c r="AI24" s="69" t="str">
        <f t="shared" si="14"/>
        <v/>
      </c>
      <c r="AJ24" s="69" t="str">
        <f t="shared" si="14"/>
        <v/>
      </c>
      <c r="AK24" s="69" t="str">
        <f t="shared" si="14"/>
        <v/>
      </c>
      <c r="AL24" s="69" t="str">
        <f t="shared" si="11"/>
        <v/>
      </c>
      <c r="AM24" s="69" t="str">
        <f t="shared" si="11"/>
        <v/>
      </c>
      <c r="AN24" s="69" t="str">
        <f t="shared" si="11"/>
        <v/>
      </c>
    </row>
    <row r="25" spans="1:40" s="50" customFormat="1">
      <c r="A25" s="65">
        <v>20</v>
      </c>
      <c r="B25" s="66">
        <v>5</v>
      </c>
      <c r="C25" s="67" t="str">
        <f>C24</f>
        <v/>
      </c>
      <c r="D25" s="69" t="str">
        <f t="shared" si="12"/>
        <v/>
      </c>
      <c r="E25" s="70" t="str">
        <f t="shared" si="12"/>
        <v/>
      </c>
      <c r="F25" s="70" t="str">
        <f>F24</f>
        <v/>
      </c>
      <c r="G25" s="69" t="str">
        <f t="shared" si="12"/>
        <v/>
      </c>
      <c r="H25" s="69" t="str">
        <f t="shared" si="12"/>
        <v/>
      </c>
      <c r="I25" s="69" t="str">
        <f t="shared" si="12"/>
        <v/>
      </c>
      <c r="J25" s="69" t="str">
        <f t="shared" si="12"/>
        <v/>
      </c>
      <c r="K25" s="69" t="str">
        <f t="shared" si="12"/>
        <v/>
      </c>
      <c r="L25" s="69" t="str">
        <f t="shared" si="12"/>
        <v/>
      </c>
      <c r="M25" s="69" t="str">
        <f t="shared" si="12"/>
        <v/>
      </c>
      <c r="N25" s="69" t="str">
        <f t="shared" si="13"/>
        <v/>
      </c>
      <c r="O25" s="69" t="str">
        <f t="shared" si="13"/>
        <v/>
      </c>
      <c r="P25" s="69" t="str">
        <f t="shared" si="13"/>
        <v/>
      </c>
      <c r="Q25" s="69" t="str">
        <f t="shared" si="13"/>
        <v/>
      </c>
      <c r="R25" s="69" t="str">
        <f t="shared" si="13"/>
        <v/>
      </c>
      <c r="S25" s="69" t="str">
        <f t="shared" si="13"/>
        <v/>
      </c>
      <c r="T25" s="69" t="str">
        <f t="shared" si="13"/>
        <v/>
      </c>
      <c r="U25" s="69" t="str">
        <f t="shared" si="13"/>
        <v/>
      </c>
      <c r="V25" s="69" t="str">
        <f t="shared" si="14"/>
        <v/>
      </c>
      <c r="W25" s="69" t="str">
        <f t="shared" si="14"/>
        <v/>
      </c>
      <c r="X25" s="70" t="str">
        <f t="shared" si="14"/>
        <v/>
      </c>
      <c r="Y25" s="70" t="str">
        <f t="shared" si="14"/>
        <v/>
      </c>
      <c r="Z25" s="69" t="str">
        <f t="shared" si="14"/>
        <v/>
      </c>
      <c r="AA25" s="69" t="str">
        <f t="shared" si="14"/>
        <v/>
      </c>
      <c r="AB25" s="69" t="str">
        <f t="shared" si="14"/>
        <v/>
      </c>
      <c r="AC25" s="69" t="str">
        <f t="shared" si="14"/>
        <v/>
      </c>
      <c r="AD25" s="69" t="str">
        <f t="shared" si="14"/>
        <v/>
      </c>
      <c r="AE25" s="69" t="str">
        <f t="shared" si="14"/>
        <v/>
      </c>
      <c r="AF25" s="69" t="str">
        <f t="shared" si="14"/>
        <v/>
      </c>
      <c r="AG25" s="69" t="str">
        <f t="shared" si="14"/>
        <v/>
      </c>
      <c r="AH25" s="69" t="str">
        <f t="shared" si="14"/>
        <v/>
      </c>
      <c r="AI25" s="69" t="str">
        <f t="shared" si="14"/>
        <v/>
      </c>
      <c r="AJ25" s="69" t="str">
        <f t="shared" si="14"/>
        <v/>
      </c>
      <c r="AK25" s="69" t="str">
        <f t="shared" si="14"/>
        <v/>
      </c>
      <c r="AL25" s="69" t="str">
        <f t="shared" si="11"/>
        <v/>
      </c>
      <c r="AM25" s="69" t="str">
        <f t="shared" si="11"/>
        <v/>
      </c>
      <c r="AN25" s="69" t="str">
        <f t="shared" si="11"/>
        <v/>
      </c>
    </row>
    <row r="26" spans="1:40" s="50" customFormat="1">
      <c r="A26" s="84">
        <v>21</v>
      </c>
      <c r="B26" s="85">
        <v>6</v>
      </c>
      <c r="C26" s="86" t="str">
        <f>IF(追加記入欄!AB10="", "", 追加記入欄!AB10)</f>
        <v/>
      </c>
      <c r="D26" s="88" t="str">
        <f>D18</f>
        <v/>
      </c>
      <c r="E26" s="89" t="str">
        <f>IF(追加記入欄!J7="", "",追加記入欄!J7)</f>
        <v/>
      </c>
      <c r="F26" s="89" t="str">
        <f>IF(追加記入欄!AB12="", "",追加記入欄!AB12)</f>
        <v/>
      </c>
      <c r="G26" s="88" t="str">
        <f>IF(追加記入欄!AP13,1,"")</f>
        <v/>
      </c>
      <c r="H26" s="88" t="str">
        <f>IF(追加記入欄!AB14="","",VALUE(追加記入欄!AB14))</f>
        <v/>
      </c>
      <c r="I26" s="88" t="str">
        <f>IF(ISBLANK(追加記入欄!AC16),"",追加記入欄!AC16)</f>
        <v/>
      </c>
      <c r="J26" s="89" t="str">
        <f>IF(追加記入欄!AC18="", "",追加記入欄!AC18)</f>
        <v/>
      </c>
      <c r="K26" s="88" t="str">
        <f>IF(追加記入欄!AC26="", "",追加記入欄!AC26)</f>
        <v/>
      </c>
      <c r="L26" s="88" t="str">
        <f>IF(追加記入欄!AC30="", "",追加記入欄!AC30)</f>
        <v/>
      </c>
      <c r="M26" s="88" t="str">
        <f>IF(追加記入欄!AE32="", "",追加記入欄!AE32)</f>
        <v/>
      </c>
      <c r="N26" s="88" t="str">
        <f>IF(追加記入欄!AF20="", "", 追加記入欄!AF20)</f>
        <v/>
      </c>
      <c r="O26" s="88" t="str">
        <f>IF(追加記入欄!AF21="", "", 追加記入欄!AF21)</f>
        <v/>
      </c>
      <c r="P26" s="88" t="str">
        <f>IF(追加記入欄!AF22="", "", 追加記入欄!AF22)</f>
        <v/>
      </c>
      <c r="Q26" s="88" t="str">
        <f>IF(追加記入欄!AF23="", "", 追加記入欄!AF23)</f>
        <v/>
      </c>
      <c r="R26" s="88" t="str">
        <f>IF(追加記入欄!AF24="", "", 追加記入欄!AF24)</f>
        <v/>
      </c>
      <c r="S26" s="88" t="str">
        <f>IF(追加記入欄!AF25="", "", 追加記入欄!AF25)</f>
        <v/>
      </c>
      <c r="T26" s="88" t="str">
        <f>IF(追加記入欄!AP28,1,"")</f>
        <v/>
      </c>
      <c r="U26" s="88" t="str">
        <f>IF(追加記入欄!AB11="", "", 追加記入欄!AB11)</f>
        <v/>
      </c>
      <c r="V26" s="88" t="str">
        <f t="shared" si="14"/>
        <v/>
      </c>
      <c r="W26" s="88" t="str">
        <f t="shared" si="14"/>
        <v/>
      </c>
      <c r="X26" s="89" t="str">
        <f t="shared" si="14"/>
        <v/>
      </c>
      <c r="Y26" s="89" t="str">
        <f t="shared" si="14"/>
        <v/>
      </c>
      <c r="Z26" s="88" t="str">
        <f t="shared" si="14"/>
        <v/>
      </c>
      <c r="AA26" s="88" t="str">
        <f t="shared" si="14"/>
        <v/>
      </c>
      <c r="AB26" s="88" t="str">
        <f t="shared" si="14"/>
        <v/>
      </c>
      <c r="AC26" s="89" t="str">
        <f t="shared" si="14"/>
        <v/>
      </c>
      <c r="AD26" s="88" t="str">
        <f t="shared" si="14"/>
        <v/>
      </c>
      <c r="AE26" s="88" t="str">
        <f t="shared" si="14"/>
        <v/>
      </c>
      <c r="AF26" s="88" t="str">
        <f t="shared" si="14"/>
        <v/>
      </c>
      <c r="AG26" s="88" t="str">
        <f t="shared" si="14"/>
        <v/>
      </c>
      <c r="AH26" s="88" t="str">
        <f t="shared" si="14"/>
        <v/>
      </c>
      <c r="AI26" s="88" t="str">
        <f t="shared" si="14"/>
        <v/>
      </c>
      <c r="AJ26" s="88" t="str">
        <f t="shared" si="14"/>
        <v/>
      </c>
      <c r="AK26" s="88" t="str">
        <f t="shared" si="14"/>
        <v/>
      </c>
      <c r="AL26" s="88" t="str">
        <f t="shared" si="11"/>
        <v/>
      </c>
      <c r="AM26" s="88" t="str">
        <f t="shared" si="11"/>
        <v/>
      </c>
      <c r="AN26" s="88" t="str">
        <f t="shared" si="11"/>
        <v/>
      </c>
    </row>
    <row r="27" spans="1:40" s="50" customFormat="1">
      <c r="A27" s="84">
        <v>22</v>
      </c>
      <c r="B27" s="85">
        <v>6</v>
      </c>
      <c r="C27" s="86" t="str">
        <f>C26</f>
        <v/>
      </c>
      <c r="D27" s="88" t="str">
        <f t="shared" ref="D27:M29" si="15">D26</f>
        <v/>
      </c>
      <c r="E27" s="89" t="str">
        <f t="shared" si="15"/>
        <v/>
      </c>
      <c r="F27" s="89" t="str">
        <f>F26</f>
        <v/>
      </c>
      <c r="G27" s="88" t="str">
        <f t="shared" si="15"/>
        <v/>
      </c>
      <c r="H27" s="88" t="str">
        <f t="shared" si="15"/>
        <v/>
      </c>
      <c r="I27" s="88" t="str">
        <f t="shared" si="15"/>
        <v/>
      </c>
      <c r="J27" s="88" t="str">
        <f t="shared" si="15"/>
        <v/>
      </c>
      <c r="K27" s="88" t="str">
        <f t="shared" si="15"/>
        <v/>
      </c>
      <c r="L27" s="88" t="str">
        <f t="shared" si="15"/>
        <v/>
      </c>
      <c r="M27" s="88" t="str">
        <f t="shared" si="15"/>
        <v/>
      </c>
      <c r="N27" s="88" t="str">
        <f t="shared" ref="N27:U29" si="16">N26</f>
        <v/>
      </c>
      <c r="O27" s="88" t="str">
        <f t="shared" si="16"/>
        <v/>
      </c>
      <c r="P27" s="88" t="str">
        <f t="shared" si="16"/>
        <v/>
      </c>
      <c r="Q27" s="88" t="str">
        <f t="shared" si="16"/>
        <v/>
      </c>
      <c r="R27" s="88" t="str">
        <f t="shared" si="16"/>
        <v/>
      </c>
      <c r="S27" s="88" t="str">
        <f t="shared" si="16"/>
        <v/>
      </c>
      <c r="T27" s="88" t="str">
        <f t="shared" si="16"/>
        <v/>
      </c>
      <c r="U27" s="88" t="str">
        <f t="shared" si="16"/>
        <v/>
      </c>
      <c r="V27" s="88" t="str">
        <f t="shared" si="14"/>
        <v/>
      </c>
      <c r="W27" s="88" t="str">
        <f t="shared" si="14"/>
        <v/>
      </c>
      <c r="X27" s="89" t="str">
        <f t="shared" si="14"/>
        <v/>
      </c>
      <c r="Y27" s="89" t="str">
        <f t="shared" si="14"/>
        <v/>
      </c>
      <c r="Z27" s="88" t="str">
        <f t="shared" si="14"/>
        <v/>
      </c>
      <c r="AA27" s="88" t="str">
        <f t="shared" si="14"/>
        <v/>
      </c>
      <c r="AB27" s="88" t="str">
        <f t="shared" si="14"/>
        <v/>
      </c>
      <c r="AC27" s="88" t="str">
        <f t="shared" si="14"/>
        <v/>
      </c>
      <c r="AD27" s="88" t="str">
        <f t="shared" si="14"/>
        <v/>
      </c>
      <c r="AE27" s="88" t="str">
        <f t="shared" si="14"/>
        <v/>
      </c>
      <c r="AF27" s="88" t="str">
        <f t="shared" si="14"/>
        <v/>
      </c>
      <c r="AG27" s="88" t="str">
        <f t="shared" si="14"/>
        <v/>
      </c>
      <c r="AH27" s="88" t="str">
        <f t="shared" si="14"/>
        <v/>
      </c>
      <c r="AI27" s="88" t="str">
        <f t="shared" si="14"/>
        <v/>
      </c>
      <c r="AJ27" s="88" t="str">
        <f t="shared" si="14"/>
        <v/>
      </c>
      <c r="AK27" s="88" t="str">
        <f t="shared" si="14"/>
        <v/>
      </c>
      <c r="AL27" s="88" t="str">
        <f t="shared" si="11"/>
        <v/>
      </c>
      <c r="AM27" s="88" t="str">
        <f t="shared" si="11"/>
        <v/>
      </c>
      <c r="AN27" s="88" t="str">
        <f t="shared" si="11"/>
        <v/>
      </c>
    </row>
    <row r="28" spans="1:40" s="50" customFormat="1">
      <c r="A28" s="84">
        <v>23</v>
      </c>
      <c r="B28" s="85">
        <v>6</v>
      </c>
      <c r="C28" s="86" t="str">
        <f t="shared" ref="C28:C29" si="17">C27</f>
        <v/>
      </c>
      <c r="D28" s="88" t="str">
        <f t="shared" si="15"/>
        <v/>
      </c>
      <c r="E28" s="89" t="str">
        <f t="shared" si="15"/>
        <v/>
      </c>
      <c r="F28" s="89" t="str">
        <f t="shared" si="15"/>
        <v/>
      </c>
      <c r="G28" s="88" t="str">
        <f>G27</f>
        <v/>
      </c>
      <c r="H28" s="88" t="str">
        <f>H27</f>
        <v/>
      </c>
      <c r="I28" s="88" t="str">
        <f>I27</f>
        <v/>
      </c>
      <c r="J28" s="88" t="str">
        <f t="shared" si="15"/>
        <v/>
      </c>
      <c r="K28" s="88" t="str">
        <f t="shared" si="15"/>
        <v/>
      </c>
      <c r="L28" s="88" t="str">
        <f t="shared" si="15"/>
        <v/>
      </c>
      <c r="M28" s="88" t="str">
        <f t="shared" si="15"/>
        <v/>
      </c>
      <c r="N28" s="88" t="str">
        <f t="shared" si="16"/>
        <v/>
      </c>
      <c r="O28" s="88" t="str">
        <f t="shared" si="16"/>
        <v/>
      </c>
      <c r="P28" s="88" t="str">
        <f t="shared" si="16"/>
        <v/>
      </c>
      <c r="Q28" s="88" t="str">
        <f t="shared" si="16"/>
        <v/>
      </c>
      <c r="R28" s="88" t="str">
        <f t="shared" si="16"/>
        <v/>
      </c>
      <c r="S28" s="88" t="str">
        <f t="shared" si="16"/>
        <v/>
      </c>
      <c r="T28" s="88" t="str">
        <f t="shared" si="16"/>
        <v/>
      </c>
      <c r="U28" s="88" t="str">
        <f t="shared" si="16"/>
        <v/>
      </c>
      <c r="V28" s="88" t="str">
        <f t="shared" si="14"/>
        <v/>
      </c>
      <c r="W28" s="88" t="str">
        <f t="shared" si="14"/>
        <v/>
      </c>
      <c r="X28" s="89" t="str">
        <f t="shared" si="14"/>
        <v/>
      </c>
      <c r="Y28" s="89" t="str">
        <f t="shared" si="14"/>
        <v/>
      </c>
      <c r="Z28" s="88" t="str">
        <f t="shared" si="14"/>
        <v/>
      </c>
      <c r="AA28" s="88" t="str">
        <f t="shared" si="14"/>
        <v/>
      </c>
      <c r="AB28" s="88" t="str">
        <f t="shared" si="14"/>
        <v/>
      </c>
      <c r="AC28" s="88" t="str">
        <f t="shared" si="14"/>
        <v/>
      </c>
      <c r="AD28" s="88" t="str">
        <f t="shared" si="14"/>
        <v/>
      </c>
      <c r="AE28" s="88" t="str">
        <f t="shared" si="14"/>
        <v/>
      </c>
      <c r="AF28" s="88" t="str">
        <f t="shared" si="14"/>
        <v/>
      </c>
      <c r="AG28" s="88" t="str">
        <f t="shared" si="14"/>
        <v/>
      </c>
      <c r="AH28" s="88" t="str">
        <f t="shared" si="14"/>
        <v/>
      </c>
      <c r="AI28" s="88" t="str">
        <f t="shared" si="14"/>
        <v/>
      </c>
      <c r="AJ28" s="88" t="str">
        <f t="shared" si="14"/>
        <v/>
      </c>
      <c r="AK28" s="88" t="str">
        <f t="shared" si="14"/>
        <v/>
      </c>
      <c r="AL28" s="88" t="str">
        <f t="shared" si="11"/>
        <v/>
      </c>
      <c r="AM28" s="88" t="str">
        <f t="shared" si="11"/>
        <v/>
      </c>
      <c r="AN28" s="88" t="str">
        <f t="shared" si="11"/>
        <v/>
      </c>
    </row>
    <row r="29" spans="1:40" s="50" customFormat="1">
      <c r="A29" s="84">
        <v>24</v>
      </c>
      <c r="B29" s="85">
        <v>6</v>
      </c>
      <c r="C29" s="86" t="str">
        <f t="shared" si="17"/>
        <v/>
      </c>
      <c r="D29" s="88" t="str">
        <f t="shared" si="15"/>
        <v/>
      </c>
      <c r="E29" s="89" t="str">
        <f t="shared" si="15"/>
        <v/>
      </c>
      <c r="F29" s="89" t="str">
        <f>F28</f>
        <v/>
      </c>
      <c r="G29" s="88" t="str">
        <f t="shared" si="15"/>
        <v/>
      </c>
      <c r="H29" s="88" t="str">
        <f t="shared" si="15"/>
        <v/>
      </c>
      <c r="I29" s="88" t="str">
        <f t="shared" si="15"/>
        <v/>
      </c>
      <c r="J29" s="88" t="str">
        <f t="shared" si="15"/>
        <v/>
      </c>
      <c r="K29" s="88" t="str">
        <f t="shared" si="15"/>
        <v/>
      </c>
      <c r="L29" s="88" t="str">
        <f t="shared" si="15"/>
        <v/>
      </c>
      <c r="M29" s="88" t="str">
        <f>M28</f>
        <v/>
      </c>
      <c r="N29" s="88" t="str">
        <f t="shared" si="16"/>
        <v/>
      </c>
      <c r="O29" s="88" t="str">
        <f t="shared" si="16"/>
        <v/>
      </c>
      <c r="P29" s="88" t="str">
        <f t="shared" si="16"/>
        <v/>
      </c>
      <c r="Q29" s="88" t="str">
        <f t="shared" si="16"/>
        <v/>
      </c>
      <c r="R29" s="88" t="str">
        <f t="shared" si="16"/>
        <v/>
      </c>
      <c r="S29" s="88" t="str">
        <f t="shared" si="16"/>
        <v/>
      </c>
      <c r="T29" s="88" t="str">
        <f t="shared" si="16"/>
        <v/>
      </c>
      <c r="U29" s="88" t="str">
        <f t="shared" si="16"/>
        <v/>
      </c>
      <c r="V29" s="88" t="str">
        <f t="shared" si="14"/>
        <v/>
      </c>
      <c r="W29" s="88" t="str">
        <f t="shared" si="14"/>
        <v/>
      </c>
      <c r="X29" s="89" t="str">
        <f t="shared" si="14"/>
        <v/>
      </c>
      <c r="Y29" s="89" t="str">
        <f t="shared" si="14"/>
        <v/>
      </c>
      <c r="Z29" s="88" t="str">
        <f t="shared" si="14"/>
        <v/>
      </c>
      <c r="AA29" s="88" t="str">
        <f t="shared" si="14"/>
        <v/>
      </c>
      <c r="AB29" s="88" t="str">
        <f t="shared" si="14"/>
        <v/>
      </c>
      <c r="AC29" s="88" t="str">
        <f t="shared" si="14"/>
        <v/>
      </c>
      <c r="AD29" s="88" t="str">
        <f t="shared" si="14"/>
        <v/>
      </c>
      <c r="AE29" s="88" t="str">
        <f t="shared" si="14"/>
        <v/>
      </c>
      <c r="AF29" s="88" t="str">
        <f t="shared" si="14"/>
        <v/>
      </c>
      <c r="AG29" s="88" t="str">
        <f t="shared" si="14"/>
        <v/>
      </c>
      <c r="AH29" s="88" t="str">
        <f t="shared" si="14"/>
        <v/>
      </c>
      <c r="AI29" s="88" t="str">
        <f t="shared" si="14"/>
        <v/>
      </c>
      <c r="AJ29" s="88" t="str">
        <f t="shared" si="14"/>
        <v/>
      </c>
      <c r="AK29" s="88" t="str">
        <f t="shared" si="14"/>
        <v/>
      </c>
      <c r="AL29" s="88" t="str">
        <f t="shared" si="11"/>
        <v/>
      </c>
      <c r="AM29" s="88" t="str">
        <f t="shared" si="11"/>
        <v/>
      </c>
      <c r="AN29" s="88" t="str">
        <f t="shared" si="11"/>
        <v/>
      </c>
    </row>
    <row r="30" spans="1:40" s="96" customFormat="1">
      <c r="A30" s="90">
        <v>25</v>
      </c>
      <c r="B30" s="91">
        <v>7</v>
      </c>
      <c r="C30" s="92" t="str">
        <f>IF(追加記入欄!BJ10="", "", 追加記入欄!BJ10)</f>
        <v/>
      </c>
      <c r="D30" s="94" t="str">
        <f>IF(追加記入欄!CN4=TRUE,1,IF(追加記入欄!CO4=TRUE,2,IF(追加記入欄!CP4=TRUE,3,IF(追加記入欄!CQ4=TRUE,4,""))))</f>
        <v/>
      </c>
      <c r="E30" s="95" t="str">
        <f>IF(追加記入欄!BJ7="", "",追加記入欄!BJ7)</f>
        <v/>
      </c>
      <c r="F30" s="95" t="str">
        <f>IF(追加記入欄!BJ12="", "",追加記入欄!BJ12)</f>
        <v/>
      </c>
      <c r="G30" s="94" t="str">
        <f>IF(追加記入欄!CN13,1,"")</f>
        <v/>
      </c>
      <c r="H30" s="94" t="str">
        <f>IF(追加記入欄!BJ14="","",VALUE(追加記入欄!BJ14))</f>
        <v/>
      </c>
      <c r="I30" s="94" t="str">
        <f>IF(ISBLANK(追加記入欄!BK16),"",追加記入欄!BK16)</f>
        <v/>
      </c>
      <c r="J30" s="95" t="str">
        <f>IF(追加記入欄!BK18="", "",追加記入欄!BK18)</f>
        <v/>
      </c>
      <c r="K30" s="94" t="str">
        <f>IF(追加記入欄!BK26="", "",追加記入欄!BK26)</f>
        <v/>
      </c>
      <c r="L30" s="94" t="str">
        <f>IF(追加記入欄!BK30="", "",追加記入欄!BK30)</f>
        <v/>
      </c>
      <c r="M30" s="94" t="str">
        <f>IF(追加記入欄!BM32="", "",追加記入欄!BM32)</f>
        <v/>
      </c>
      <c r="N30" s="94" t="str">
        <f>IF(追加記入欄!BN20="", "", 追加記入欄!BN20)</f>
        <v/>
      </c>
      <c r="O30" s="94" t="str">
        <f>IF(追加記入欄!BN21="", "", 追加記入欄!BN21)</f>
        <v/>
      </c>
      <c r="P30" s="94" t="str">
        <f>IF(追加記入欄!BN22="", "", 追加記入欄!BN22)</f>
        <v/>
      </c>
      <c r="Q30" s="94" t="str">
        <f>IF(追加記入欄!BN23="", "", 追加記入欄!BN23)</f>
        <v/>
      </c>
      <c r="R30" s="94" t="str">
        <f>IF(追加記入欄!BN24="", "", 追加記入欄!BN24)</f>
        <v/>
      </c>
      <c r="S30" s="94" t="str">
        <f>IF(追加記入欄!BN25="", "", 追加記入欄!BN25)</f>
        <v/>
      </c>
      <c r="T30" s="94" t="str">
        <f>IF(追加記入欄!CN28,1,"")</f>
        <v/>
      </c>
      <c r="U30" s="94" t="str">
        <f>IF(追加記入欄!BJ11="", "", 追加記入欄!BJ11)</f>
        <v/>
      </c>
      <c r="V30" s="94" t="str">
        <f t="shared" si="14"/>
        <v/>
      </c>
      <c r="W30" s="94" t="str">
        <f t="shared" si="14"/>
        <v/>
      </c>
      <c r="X30" s="95" t="str">
        <f t="shared" si="14"/>
        <v/>
      </c>
      <c r="Y30" s="95" t="str">
        <f t="shared" si="14"/>
        <v/>
      </c>
      <c r="Z30" s="94" t="str">
        <f t="shared" si="14"/>
        <v/>
      </c>
      <c r="AA30" s="94" t="str">
        <f t="shared" si="14"/>
        <v/>
      </c>
      <c r="AB30" s="94" t="str">
        <f t="shared" si="14"/>
        <v/>
      </c>
      <c r="AC30" s="95" t="str">
        <f t="shared" si="14"/>
        <v/>
      </c>
      <c r="AD30" s="94" t="str">
        <f t="shared" si="14"/>
        <v/>
      </c>
      <c r="AE30" s="94" t="str">
        <f t="shared" si="14"/>
        <v/>
      </c>
      <c r="AF30" s="94" t="str">
        <f t="shared" si="14"/>
        <v/>
      </c>
      <c r="AG30" s="94" t="str">
        <f t="shared" si="14"/>
        <v/>
      </c>
      <c r="AH30" s="94" t="str">
        <f t="shared" si="14"/>
        <v/>
      </c>
      <c r="AI30" s="94" t="str">
        <f t="shared" si="14"/>
        <v/>
      </c>
      <c r="AJ30" s="94" t="str">
        <f t="shared" si="14"/>
        <v/>
      </c>
      <c r="AK30" s="94" t="str">
        <f t="shared" si="14"/>
        <v/>
      </c>
      <c r="AL30" s="94" t="str">
        <f t="shared" si="11"/>
        <v/>
      </c>
      <c r="AM30" s="94" t="str">
        <f t="shared" si="11"/>
        <v/>
      </c>
      <c r="AN30" s="94" t="str">
        <f t="shared" si="11"/>
        <v/>
      </c>
    </row>
    <row r="31" spans="1:40" s="96" customFormat="1">
      <c r="A31" s="90">
        <v>26</v>
      </c>
      <c r="B31" s="91">
        <v>7</v>
      </c>
      <c r="C31" s="92" t="str">
        <f>C30</f>
        <v/>
      </c>
      <c r="D31" s="94" t="str">
        <f>D30</f>
        <v/>
      </c>
      <c r="E31" s="95" t="str">
        <f t="shared" ref="E31" si="18">E30</f>
        <v/>
      </c>
      <c r="F31" s="95" t="str">
        <f>F30</f>
        <v/>
      </c>
      <c r="G31" s="94" t="str">
        <f t="shared" ref="G31" si="19">G30</f>
        <v/>
      </c>
      <c r="H31" s="94" t="str">
        <f>H30</f>
        <v/>
      </c>
      <c r="I31" s="94" t="str">
        <f t="shared" ref="I31:M33" si="20">I30</f>
        <v/>
      </c>
      <c r="J31" s="94" t="str">
        <f t="shared" si="20"/>
        <v/>
      </c>
      <c r="K31" s="94" t="str">
        <f t="shared" si="20"/>
        <v/>
      </c>
      <c r="L31" s="94" t="str">
        <f t="shared" si="20"/>
        <v/>
      </c>
      <c r="M31" s="94" t="str">
        <f t="shared" si="20"/>
        <v/>
      </c>
      <c r="N31" s="94" t="str">
        <f t="shared" ref="N31:U33" si="21">N30</f>
        <v/>
      </c>
      <c r="O31" s="94" t="str">
        <f>O30</f>
        <v/>
      </c>
      <c r="P31" s="94" t="str">
        <f t="shared" si="21"/>
        <v/>
      </c>
      <c r="Q31" s="94" t="str">
        <f t="shared" si="21"/>
        <v/>
      </c>
      <c r="R31" s="94" t="str">
        <f t="shared" si="21"/>
        <v/>
      </c>
      <c r="S31" s="94" t="str">
        <f t="shared" si="21"/>
        <v/>
      </c>
      <c r="T31" s="94" t="str">
        <f t="shared" si="21"/>
        <v/>
      </c>
      <c r="U31" s="94" t="str">
        <f t="shared" si="21"/>
        <v/>
      </c>
      <c r="V31" s="94" t="str">
        <f t="shared" si="14"/>
        <v/>
      </c>
      <c r="W31" s="94" t="str">
        <f t="shared" si="14"/>
        <v/>
      </c>
      <c r="X31" s="95" t="str">
        <f t="shared" si="14"/>
        <v/>
      </c>
      <c r="Y31" s="95" t="str">
        <f t="shared" si="14"/>
        <v/>
      </c>
      <c r="Z31" s="94" t="str">
        <f t="shared" si="14"/>
        <v/>
      </c>
      <c r="AA31" s="94" t="str">
        <f t="shared" si="14"/>
        <v/>
      </c>
      <c r="AB31" s="94" t="str">
        <f t="shared" si="14"/>
        <v/>
      </c>
      <c r="AC31" s="94" t="str">
        <f t="shared" si="14"/>
        <v/>
      </c>
      <c r="AD31" s="94" t="str">
        <f t="shared" si="14"/>
        <v/>
      </c>
      <c r="AE31" s="94" t="str">
        <f t="shared" si="14"/>
        <v/>
      </c>
      <c r="AF31" s="94" t="str">
        <f t="shared" si="14"/>
        <v/>
      </c>
      <c r="AG31" s="94" t="str">
        <f t="shared" si="14"/>
        <v/>
      </c>
      <c r="AH31" s="94" t="str">
        <f t="shared" si="14"/>
        <v/>
      </c>
      <c r="AI31" s="94" t="str">
        <f t="shared" si="14"/>
        <v/>
      </c>
      <c r="AJ31" s="94" t="str">
        <f t="shared" si="14"/>
        <v/>
      </c>
      <c r="AK31" s="94" t="str">
        <f t="shared" si="14"/>
        <v/>
      </c>
      <c r="AL31" s="94" t="str">
        <f t="shared" si="11"/>
        <v/>
      </c>
      <c r="AM31" s="94" t="str">
        <f t="shared" si="11"/>
        <v/>
      </c>
      <c r="AN31" s="94" t="str">
        <f t="shared" si="11"/>
        <v/>
      </c>
    </row>
    <row r="32" spans="1:40" s="96" customFormat="1">
      <c r="A32" s="90">
        <v>27</v>
      </c>
      <c r="B32" s="91">
        <v>7</v>
      </c>
      <c r="C32" s="92" t="str">
        <f t="shared" ref="C32:C33" si="22">C31</f>
        <v/>
      </c>
      <c r="D32" s="94" t="str">
        <f>D31</f>
        <v/>
      </c>
      <c r="E32" s="95" t="str">
        <f>E31</f>
        <v/>
      </c>
      <c r="F32" s="95" t="str">
        <f>F31</f>
        <v/>
      </c>
      <c r="G32" s="94" t="str">
        <f>G31</f>
        <v/>
      </c>
      <c r="H32" s="94" t="str">
        <f>H31</f>
        <v/>
      </c>
      <c r="I32" s="94" t="str">
        <f t="shared" si="20"/>
        <v/>
      </c>
      <c r="J32" s="94" t="str">
        <f t="shared" si="20"/>
        <v/>
      </c>
      <c r="K32" s="94" t="str">
        <f t="shared" si="20"/>
        <v/>
      </c>
      <c r="L32" s="94" t="str">
        <f t="shared" si="20"/>
        <v/>
      </c>
      <c r="M32" s="94" t="str">
        <f t="shared" si="20"/>
        <v/>
      </c>
      <c r="N32" s="94" t="str">
        <f t="shared" si="21"/>
        <v/>
      </c>
      <c r="O32" s="94" t="str">
        <f t="shared" si="21"/>
        <v/>
      </c>
      <c r="P32" s="94" t="str">
        <f t="shared" si="21"/>
        <v/>
      </c>
      <c r="Q32" s="94" t="str">
        <f t="shared" si="21"/>
        <v/>
      </c>
      <c r="R32" s="94" t="str">
        <f t="shared" si="21"/>
        <v/>
      </c>
      <c r="S32" s="94" t="str">
        <f t="shared" si="21"/>
        <v/>
      </c>
      <c r="T32" s="94" t="str">
        <f t="shared" si="21"/>
        <v/>
      </c>
      <c r="U32" s="94" t="str">
        <f t="shared" si="21"/>
        <v/>
      </c>
      <c r="V32" s="94" t="str">
        <f t="shared" si="14"/>
        <v/>
      </c>
      <c r="W32" s="94" t="str">
        <f t="shared" si="14"/>
        <v/>
      </c>
      <c r="X32" s="95" t="str">
        <f t="shared" si="14"/>
        <v/>
      </c>
      <c r="Y32" s="95" t="str">
        <f t="shared" si="14"/>
        <v/>
      </c>
      <c r="Z32" s="94" t="str">
        <f t="shared" si="14"/>
        <v/>
      </c>
      <c r="AA32" s="94" t="str">
        <f t="shared" si="14"/>
        <v/>
      </c>
      <c r="AB32" s="94" t="str">
        <f t="shared" si="14"/>
        <v/>
      </c>
      <c r="AC32" s="94" t="str">
        <f t="shared" si="14"/>
        <v/>
      </c>
      <c r="AD32" s="94" t="str">
        <f t="shared" si="14"/>
        <v/>
      </c>
      <c r="AE32" s="94" t="str">
        <f t="shared" si="14"/>
        <v/>
      </c>
      <c r="AF32" s="94" t="str">
        <f t="shared" si="14"/>
        <v/>
      </c>
      <c r="AG32" s="94" t="str">
        <f t="shared" si="14"/>
        <v/>
      </c>
      <c r="AH32" s="94" t="str">
        <f t="shared" si="14"/>
        <v/>
      </c>
      <c r="AI32" s="94" t="str">
        <f t="shared" si="14"/>
        <v/>
      </c>
      <c r="AJ32" s="94" t="str">
        <f t="shared" si="14"/>
        <v/>
      </c>
      <c r="AK32" s="94" t="str">
        <f t="shared" si="14"/>
        <v/>
      </c>
      <c r="AL32" s="94" t="str">
        <f t="shared" si="11"/>
        <v/>
      </c>
      <c r="AM32" s="94" t="str">
        <f t="shared" si="11"/>
        <v/>
      </c>
      <c r="AN32" s="94" t="str">
        <f t="shared" si="11"/>
        <v/>
      </c>
    </row>
    <row r="33" spans="1:40" s="96" customFormat="1">
      <c r="A33" s="90">
        <v>28</v>
      </c>
      <c r="B33" s="91">
        <v>7</v>
      </c>
      <c r="C33" s="92" t="str">
        <f t="shared" si="22"/>
        <v/>
      </c>
      <c r="D33" s="94" t="str">
        <f>D32</f>
        <v/>
      </c>
      <c r="E33" s="95" t="str">
        <f>E32</f>
        <v/>
      </c>
      <c r="F33" s="95" t="str">
        <f>F32</f>
        <v/>
      </c>
      <c r="G33" s="94" t="str">
        <f>G32</f>
        <v/>
      </c>
      <c r="H33" s="94" t="str">
        <f>H32</f>
        <v/>
      </c>
      <c r="I33" s="94" t="str">
        <f t="shared" si="20"/>
        <v/>
      </c>
      <c r="J33" s="94" t="str">
        <f t="shared" si="20"/>
        <v/>
      </c>
      <c r="K33" s="94" t="str">
        <f t="shared" si="20"/>
        <v/>
      </c>
      <c r="L33" s="94" t="str">
        <f t="shared" si="20"/>
        <v/>
      </c>
      <c r="M33" s="94" t="str">
        <f t="shared" si="20"/>
        <v/>
      </c>
      <c r="N33" s="94" t="str">
        <f t="shared" si="21"/>
        <v/>
      </c>
      <c r="O33" s="94" t="str">
        <f t="shared" si="21"/>
        <v/>
      </c>
      <c r="P33" s="94" t="str">
        <f t="shared" si="21"/>
        <v/>
      </c>
      <c r="Q33" s="94" t="str">
        <f t="shared" si="21"/>
        <v/>
      </c>
      <c r="R33" s="94" t="str">
        <f t="shared" si="21"/>
        <v/>
      </c>
      <c r="S33" s="94" t="str">
        <f t="shared" si="21"/>
        <v/>
      </c>
      <c r="T33" s="94" t="str">
        <f t="shared" si="21"/>
        <v/>
      </c>
      <c r="U33" s="94" t="str">
        <f t="shared" si="21"/>
        <v/>
      </c>
      <c r="V33" s="94" t="str">
        <f t="shared" si="14"/>
        <v/>
      </c>
      <c r="W33" s="94" t="str">
        <f t="shared" si="14"/>
        <v/>
      </c>
      <c r="X33" s="95" t="str">
        <f t="shared" si="14"/>
        <v/>
      </c>
      <c r="Y33" s="95" t="str">
        <f t="shared" si="14"/>
        <v/>
      </c>
      <c r="Z33" s="94" t="str">
        <f t="shared" si="14"/>
        <v/>
      </c>
      <c r="AA33" s="94" t="str">
        <f t="shared" si="14"/>
        <v/>
      </c>
      <c r="AB33" s="94" t="str">
        <f t="shared" si="14"/>
        <v/>
      </c>
      <c r="AC33" s="94" t="str">
        <f t="shared" si="14"/>
        <v/>
      </c>
      <c r="AD33" s="94" t="str">
        <f t="shared" si="14"/>
        <v/>
      </c>
      <c r="AE33" s="94" t="str">
        <f t="shared" si="14"/>
        <v/>
      </c>
      <c r="AF33" s="94" t="str">
        <f t="shared" si="14"/>
        <v/>
      </c>
      <c r="AG33" s="94" t="str">
        <f t="shared" si="14"/>
        <v/>
      </c>
      <c r="AH33" s="94" t="str">
        <f t="shared" si="14"/>
        <v/>
      </c>
      <c r="AI33" s="94" t="str">
        <f t="shared" si="14"/>
        <v/>
      </c>
      <c r="AJ33" s="94" t="str">
        <f t="shared" si="14"/>
        <v/>
      </c>
      <c r="AK33" s="94" t="str">
        <f t="shared" si="14"/>
        <v/>
      </c>
      <c r="AL33" s="94" t="str">
        <f t="shared" si="11"/>
        <v/>
      </c>
      <c r="AM33" s="94" t="str">
        <f t="shared" si="11"/>
        <v/>
      </c>
      <c r="AN33" s="94" t="str">
        <f t="shared" si="11"/>
        <v/>
      </c>
    </row>
    <row r="34" spans="1:40" s="97" customFormat="1">
      <c r="A34" s="74">
        <v>29</v>
      </c>
      <c r="B34" s="75">
        <v>8</v>
      </c>
      <c r="C34" s="76" t="str">
        <f>IF(追加記入欄!BS10="", "", 追加記入欄!BS10)</f>
        <v/>
      </c>
      <c r="D34" s="73" t="str">
        <f>D30</f>
        <v/>
      </c>
      <c r="E34" s="78" t="str">
        <f>IF(追加記入欄!BJ7="", "",追加記入欄!BJ7)</f>
        <v/>
      </c>
      <c r="F34" s="78" t="str">
        <f>IF(追加記入欄!BS12="", "",追加記入欄!BS12)</f>
        <v/>
      </c>
      <c r="G34" s="73" t="str">
        <f>IF(追加記入欄!CO13,1,"")</f>
        <v/>
      </c>
      <c r="H34" s="73" t="str">
        <f>IF(追加記入欄!BS14="","",VALUE(追加記入欄!BS14))</f>
        <v/>
      </c>
      <c r="I34" s="73" t="str">
        <f>IF(ISBLANK(追加記入欄!BT16),"",追加記入欄!BT16)</f>
        <v/>
      </c>
      <c r="J34" s="78" t="str">
        <f>IF(追加記入欄!BT18="", "",追加記入欄!BT18)</f>
        <v/>
      </c>
      <c r="K34" s="73" t="str">
        <f>IF(追加記入欄!BT26="", "",追加記入欄!BT26)</f>
        <v/>
      </c>
      <c r="L34" s="73" t="str">
        <f>IF(追加記入欄!BT30="", "",追加記入欄!BT30)</f>
        <v/>
      </c>
      <c r="M34" s="73" t="str">
        <f>IF(追加記入欄!BV32="", "",追加記入欄!BV32)</f>
        <v/>
      </c>
      <c r="N34" s="73" t="str">
        <f>IF(追加記入欄!BW20="", "", 追加記入欄!BW20)</f>
        <v/>
      </c>
      <c r="O34" s="73" t="str">
        <f>IF(追加記入欄!BW21="", "", 追加記入欄!BW21)</f>
        <v/>
      </c>
      <c r="P34" s="73" t="str">
        <f>IF(追加記入欄!BW22="", "", 追加記入欄!BW22)</f>
        <v/>
      </c>
      <c r="Q34" s="73" t="str">
        <f>IF(追加記入欄!BW23="", "", 追加記入欄!BW23)</f>
        <v/>
      </c>
      <c r="R34" s="73" t="str">
        <f>IF(追加記入欄!BW24="", "", 追加記入欄!BW24)</f>
        <v/>
      </c>
      <c r="S34" s="73" t="str">
        <f>IF(追加記入欄!BW25="", "", 追加記入欄!BW25)</f>
        <v/>
      </c>
      <c r="T34" s="73" t="str">
        <f>IF(追加記入欄!CO28,1,"")</f>
        <v/>
      </c>
      <c r="U34" s="73" t="str">
        <f>IF(追加記入欄!BS11="", "", 追加記入欄!BS11)</f>
        <v/>
      </c>
      <c r="V34" s="73" t="str">
        <f t="shared" si="14"/>
        <v/>
      </c>
      <c r="W34" s="73" t="str">
        <f t="shared" si="14"/>
        <v/>
      </c>
      <c r="X34" s="78" t="str">
        <f t="shared" si="14"/>
        <v/>
      </c>
      <c r="Y34" s="78" t="str">
        <f t="shared" si="14"/>
        <v/>
      </c>
      <c r="Z34" s="73" t="str">
        <f t="shared" si="14"/>
        <v/>
      </c>
      <c r="AA34" s="73" t="str">
        <f t="shared" si="14"/>
        <v/>
      </c>
      <c r="AB34" s="73" t="str">
        <f t="shared" si="14"/>
        <v/>
      </c>
      <c r="AC34" s="78" t="str">
        <f t="shared" si="14"/>
        <v/>
      </c>
      <c r="AD34" s="73" t="str">
        <f t="shared" si="14"/>
        <v/>
      </c>
      <c r="AE34" s="73" t="str">
        <f t="shared" si="14"/>
        <v/>
      </c>
      <c r="AF34" s="73" t="str">
        <f t="shared" si="14"/>
        <v/>
      </c>
      <c r="AG34" s="73" t="str">
        <f t="shared" si="14"/>
        <v/>
      </c>
      <c r="AH34" s="73" t="str">
        <f t="shared" si="14"/>
        <v/>
      </c>
      <c r="AI34" s="73" t="str">
        <f t="shared" si="14"/>
        <v/>
      </c>
      <c r="AJ34" s="73" t="str">
        <f t="shared" si="14"/>
        <v/>
      </c>
      <c r="AK34" s="73" t="str">
        <f t="shared" si="14"/>
        <v/>
      </c>
      <c r="AL34" s="73" t="str">
        <f t="shared" si="11"/>
        <v/>
      </c>
      <c r="AM34" s="73" t="str">
        <f t="shared" si="11"/>
        <v/>
      </c>
      <c r="AN34" s="73" t="str">
        <f t="shared" si="11"/>
        <v/>
      </c>
    </row>
    <row r="35" spans="1:40" s="97" customFormat="1">
      <c r="A35" s="74">
        <v>30</v>
      </c>
      <c r="B35" s="75">
        <v>8</v>
      </c>
      <c r="C35" s="76" t="str">
        <f>C34</f>
        <v/>
      </c>
      <c r="D35" s="73" t="str">
        <f t="shared" ref="D35:M37" si="23">D34</f>
        <v/>
      </c>
      <c r="E35" s="78" t="str">
        <f t="shared" si="23"/>
        <v/>
      </c>
      <c r="F35" s="78" t="str">
        <f t="shared" si="23"/>
        <v/>
      </c>
      <c r="G35" s="73" t="str">
        <f t="shared" si="23"/>
        <v/>
      </c>
      <c r="H35" s="73" t="str">
        <f t="shared" si="23"/>
        <v/>
      </c>
      <c r="I35" s="73" t="str">
        <f t="shared" si="23"/>
        <v/>
      </c>
      <c r="J35" s="73" t="str">
        <f t="shared" si="23"/>
        <v/>
      </c>
      <c r="K35" s="73" t="str">
        <f t="shared" si="23"/>
        <v/>
      </c>
      <c r="L35" s="73" t="str">
        <f t="shared" si="23"/>
        <v/>
      </c>
      <c r="M35" s="73" t="str">
        <f t="shared" si="23"/>
        <v/>
      </c>
      <c r="N35" s="73" t="str">
        <f t="shared" ref="N35:U37" si="24">N34</f>
        <v/>
      </c>
      <c r="O35" s="73" t="str">
        <f t="shared" si="24"/>
        <v/>
      </c>
      <c r="P35" s="73" t="str">
        <f t="shared" si="24"/>
        <v/>
      </c>
      <c r="Q35" s="73" t="str">
        <f t="shared" si="24"/>
        <v/>
      </c>
      <c r="R35" s="73" t="str">
        <f t="shared" si="24"/>
        <v/>
      </c>
      <c r="S35" s="73" t="str">
        <f t="shared" si="24"/>
        <v/>
      </c>
      <c r="T35" s="73" t="str">
        <f t="shared" si="24"/>
        <v/>
      </c>
      <c r="U35" s="73" t="str">
        <f t="shared" si="24"/>
        <v/>
      </c>
      <c r="V35" s="73" t="str">
        <f t="shared" si="14"/>
        <v/>
      </c>
      <c r="W35" s="73" t="str">
        <f t="shared" si="14"/>
        <v/>
      </c>
      <c r="X35" s="78" t="str">
        <f t="shared" si="14"/>
        <v/>
      </c>
      <c r="Y35" s="78" t="str">
        <f t="shared" si="14"/>
        <v/>
      </c>
      <c r="Z35" s="73" t="str">
        <f t="shared" si="14"/>
        <v/>
      </c>
      <c r="AA35" s="73" t="str">
        <f t="shared" si="14"/>
        <v/>
      </c>
      <c r="AB35" s="73" t="str">
        <f t="shared" si="14"/>
        <v/>
      </c>
      <c r="AC35" s="73" t="str">
        <f t="shared" si="14"/>
        <v/>
      </c>
      <c r="AD35" s="73" t="str">
        <f t="shared" si="14"/>
        <v/>
      </c>
      <c r="AE35" s="73" t="str">
        <f t="shared" si="14"/>
        <v/>
      </c>
      <c r="AF35" s="73" t="str">
        <f t="shared" si="14"/>
        <v/>
      </c>
      <c r="AG35" s="73" t="str">
        <f t="shared" si="14"/>
        <v/>
      </c>
      <c r="AH35" s="73" t="str">
        <f t="shared" si="14"/>
        <v/>
      </c>
      <c r="AI35" s="73" t="str">
        <f t="shared" si="14"/>
        <v/>
      </c>
      <c r="AJ35" s="73" t="str">
        <f t="shared" si="14"/>
        <v/>
      </c>
      <c r="AK35" s="73" t="str">
        <f t="shared" si="14"/>
        <v/>
      </c>
      <c r="AL35" s="73" t="str">
        <f t="shared" si="11"/>
        <v/>
      </c>
      <c r="AM35" s="73" t="str">
        <f t="shared" si="11"/>
        <v/>
      </c>
      <c r="AN35" s="73" t="str">
        <f t="shared" si="11"/>
        <v/>
      </c>
    </row>
    <row r="36" spans="1:40" s="97" customFormat="1">
      <c r="A36" s="74">
        <v>31</v>
      </c>
      <c r="B36" s="75">
        <v>8</v>
      </c>
      <c r="C36" s="76" t="str">
        <f>C35</f>
        <v/>
      </c>
      <c r="D36" s="73" t="str">
        <f>D35</f>
        <v/>
      </c>
      <c r="E36" s="78" t="str">
        <f>E35</f>
        <v/>
      </c>
      <c r="F36" s="78" t="str">
        <f>F35</f>
        <v/>
      </c>
      <c r="G36" s="73" t="str">
        <f t="shared" si="23"/>
        <v/>
      </c>
      <c r="H36" s="73" t="str">
        <f>H35</f>
        <v/>
      </c>
      <c r="I36" s="73" t="str">
        <f t="shared" si="23"/>
        <v/>
      </c>
      <c r="J36" s="73" t="str">
        <f t="shared" si="23"/>
        <v/>
      </c>
      <c r="K36" s="73" t="str">
        <f t="shared" si="23"/>
        <v/>
      </c>
      <c r="L36" s="73" t="str">
        <f t="shared" si="23"/>
        <v/>
      </c>
      <c r="M36" s="73" t="str">
        <f t="shared" si="23"/>
        <v/>
      </c>
      <c r="N36" s="73" t="str">
        <f t="shared" si="24"/>
        <v/>
      </c>
      <c r="O36" s="73" t="str">
        <f t="shared" si="24"/>
        <v/>
      </c>
      <c r="P36" s="73" t="str">
        <f t="shared" si="24"/>
        <v/>
      </c>
      <c r="Q36" s="73" t="str">
        <f t="shared" si="24"/>
        <v/>
      </c>
      <c r="R36" s="73" t="str">
        <f t="shared" si="24"/>
        <v/>
      </c>
      <c r="S36" s="73" t="str">
        <f t="shared" si="24"/>
        <v/>
      </c>
      <c r="T36" s="73" t="str">
        <f t="shared" si="24"/>
        <v/>
      </c>
      <c r="U36" s="73" t="str">
        <f t="shared" si="24"/>
        <v/>
      </c>
      <c r="V36" s="73" t="str">
        <f t="shared" si="14"/>
        <v/>
      </c>
      <c r="W36" s="73" t="str">
        <f t="shared" si="14"/>
        <v/>
      </c>
      <c r="X36" s="78" t="str">
        <f t="shared" si="14"/>
        <v/>
      </c>
      <c r="Y36" s="78" t="str">
        <f t="shared" si="14"/>
        <v/>
      </c>
      <c r="Z36" s="73" t="str">
        <f t="shared" si="14"/>
        <v/>
      </c>
      <c r="AA36" s="73" t="str">
        <f t="shared" si="14"/>
        <v/>
      </c>
      <c r="AB36" s="73" t="str">
        <f t="shared" si="14"/>
        <v/>
      </c>
      <c r="AC36" s="73" t="str">
        <f t="shared" si="14"/>
        <v/>
      </c>
      <c r="AD36" s="73" t="str">
        <f t="shared" si="14"/>
        <v/>
      </c>
      <c r="AE36" s="73" t="str">
        <f t="shared" si="14"/>
        <v/>
      </c>
      <c r="AF36" s="73" t="str">
        <f t="shared" si="14"/>
        <v/>
      </c>
      <c r="AG36" s="73" t="str">
        <f t="shared" si="14"/>
        <v/>
      </c>
      <c r="AH36" s="73" t="str">
        <f t="shared" si="14"/>
        <v/>
      </c>
      <c r="AI36" s="73" t="str">
        <f t="shared" si="14"/>
        <v/>
      </c>
      <c r="AJ36" s="73" t="str">
        <f t="shared" si="14"/>
        <v/>
      </c>
      <c r="AK36" s="73" t="str">
        <f t="shared" si="14"/>
        <v/>
      </c>
      <c r="AL36" s="73" t="str">
        <f t="shared" si="11"/>
        <v/>
      </c>
      <c r="AM36" s="73" t="str">
        <f t="shared" si="11"/>
        <v/>
      </c>
      <c r="AN36" s="73" t="str">
        <f t="shared" si="11"/>
        <v/>
      </c>
    </row>
    <row r="37" spans="1:40" s="97" customFormat="1">
      <c r="A37" s="74">
        <v>32</v>
      </c>
      <c r="B37" s="75">
        <v>8</v>
      </c>
      <c r="C37" s="76" t="str">
        <f>C36</f>
        <v/>
      </c>
      <c r="D37" s="73" t="str">
        <f t="shared" si="23"/>
        <v/>
      </c>
      <c r="E37" s="78" t="str">
        <f t="shared" si="23"/>
        <v/>
      </c>
      <c r="F37" s="78" t="str">
        <f>F36</f>
        <v/>
      </c>
      <c r="G37" s="73" t="str">
        <f t="shared" si="23"/>
        <v/>
      </c>
      <c r="H37" s="73" t="str">
        <f t="shared" si="23"/>
        <v/>
      </c>
      <c r="I37" s="73" t="str">
        <f t="shared" si="23"/>
        <v/>
      </c>
      <c r="J37" s="73" t="str">
        <f t="shared" si="23"/>
        <v/>
      </c>
      <c r="K37" s="73" t="str">
        <f t="shared" si="23"/>
        <v/>
      </c>
      <c r="L37" s="73" t="str">
        <f t="shared" si="23"/>
        <v/>
      </c>
      <c r="M37" s="73" t="str">
        <f t="shared" si="23"/>
        <v/>
      </c>
      <c r="N37" s="73" t="str">
        <f t="shared" si="24"/>
        <v/>
      </c>
      <c r="O37" s="73" t="str">
        <f t="shared" si="24"/>
        <v/>
      </c>
      <c r="P37" s="73" t="str">
        <f t="shared" si="24"/>
        <v/>
      </c>
      <c r="Q37" s="73" t="str">
        <f t="shared" si="24"/>
        <v/>
      </c>
      <c r="R37" s="73" t="str">
        <f t="shared" si="24"/>
        <v/>
      </c>
      <c r="S37" s="73" t="str">
        <f t="shared" si="24"/>
        <v/>
      </c>
      <c r="T37" s="73" t="str">
        <f t="shared" si="24"/>
        <v/>
      </c>
      <c r="U37" s="73" t="str">
        <f t="shared" si="24"/>
        <v/>
      </c>
      <c r="V37" s="73" t="str">
        <f t="shared" si="14"/>
        <v/>
      </c>
      <c r="W37" s="73" t="str">
        <f t="shared" si="14"/>
        <v/>
      </c>
      <c r="X37" s="78" t="str">
        <f t="shared" si="14"/>
        <v/>
      </c>
      <c r="Y37" s="78" t="str">
        <f t="shared" si="14"/>
        <v/>
      </c>
      <c r="Z37" s="73" t="str">
        <f t="shared" si="14"/>
        <v/>
      </c>
      <c r="AA37" s="73" t="str">
        <f t="shared" si="14"/>
        <v/>
      </c>
      <c r="AB37" s="73" t="str">
        <f t="shared" si="14"/>
        <v/>
      </c>
      <c r="AC37" s="73" t="str">
        <f t="shared" si="14"/>
        <v/>
      </c>
      <c r="AD37" s="73" t="str">
        <f t="shared" si="14"/>
        <v/>
      </c>
      <c r="AE37" s="73" t="str">
        <f t="shared" si="14"/>
        <v/>
      </c>
      <c r="AF37" s="73" t="str">
        <f t="shared" si="14"/>
        <v/>
      </c>
      <c r="AG37" s="73" t="str">
        <f t="shared" si="14"/>
        <v/>
      </c>
      <c r="AH37" s="73" t="str">
        <f t="shared" si="14"/>
        <v/>
      </c>
      <c r="AI37" s="73" t="str">
        <f t="shared" si="14"/>
        <v/>
      </c>
      <c r="AJ37" s="73" t="str">
        <f t="shared" si="14"/>
        <v/>
      </c>
      <c r="AK37" s="73" t="str">
        <f t="shared" si="14"/>
        <v/>
      </c>
      <c r="AL37" s="73" t="str">
        <f t="shared" si="11"/>
        <v/>
      </c>
      <c r="AM37" s="73" t="str">
        <f t="shared" si="11"/>
        <v/>
      </c>
      <c r="AN37" s="73" t="str">
        <f t="shared" si="11"/>
        <v/>
      </c>
    </row>
    <row r="38" spans="1:40" s="98" customFormat="1">
      <c r="A38" s="79">
        <v>33</v>
      </c>
      <c r="B38" s="80">
        <v>9</v>
      </c>
      <c r="C38" s="81" t="str">
        <f>IF(追加記入欄!CB10="", "", 追加記入欄!CB10)</f>
        <v/>
      </c>
      <c r="D38" s="72" t="str">
        <f>D30</f>
        <v/>
      </c>
      <c r="E38" s="83" t="str">
        <f>IF(追加記入欄!BJ7="", "",追加記入欄!BJ7)</f>
        <v/>
      </c>
      <c r="F38" s="83" t="str">
        <f>IF(追加記入欄!CB12="", "",追加記入欄!CB12)</f>
        <v/>
      </c>
      <c r="G38" s="72" t="str">
        <f>IF(追加記入欄!CP13,1,"")</f>
        <v/>
      </c>
      <c r="H38" s="72" t="str">
        <f>IF(追加記入欄!CB14="","",VALUE(追加記入欄!CB14))</f>
        <v/>
      </c>
      <c r="I38" s="72" t="str">
        <f>IF(ISBLANK(追加記入欄!CC16),"",追加記入欄!CC16)</f>
        <v/>
      </c>
      <c r="J38" s="83" t="str">
        <f>IF(追加記入欄!CC18="", "",追加記入欄!CC18)</f>
        <v/>
      </c>
      <c r="K38" s="72" t="str">
        <f>IF(追加記入欄!CC26="", "",追加記入欄!CC26)</f>
        <v/>
      </c>
      <c r="L38" s="72" t="str">
        <f>IF(追加記入欄!CC30="", "",追加記入欄!CC30)</f>
        <v/>
      </c>
      <c r="M38" s="72" t="str">
        <f>IF(追加記入欄!CE32="", "",追加記入欄!CE32)</f>
        <v/>
      </c>
      <c r="N38" s="72" t="str">
        <f>IF(追加記入欄!CF20="", "", 追加記入欄!CF20)</f>
        <v/>
      </c>
      <c r="O38" s="72" t="str">
        <f>IF(追加記入欄!CF21="", "", 追加記入欄!CF21)</f>
        <v/>
      </c>
      <c r="P38" s="72" t="str">
        <f>IF(追加記入欄!CF22="", "", 追加記入欄!CF22)</f>
        <v/>
      </c>
      <c r="Q38" s="72" t="str">
        <f>IF(追加記入欄!CF23="", "", 追加記入欄!CF23)</f>
        <v/>
      </c>
      <c r="R38" s="72" t="str">
        <f>IF(追加記入欄!CF24="", "", 追加記入欄!CF24)</f>
        <v/>
      </c>
      <c r="S38" s="72" t="str">
        <f>IF(追加記入欄!CF25="", "", 追加記入欄!CF25)</f>
        <v/>
      </c>
      <c r="T38" s="72" t="str">
        <f>IF(追加記入欄!CP28,1,"")</f>
        <v/>
      </c>
      <c r="U38" s="72" t="str">
        <f>IF(追加記入欄!CB11="", "", 追加記入欄!CB11)</f>
        <v/>
      </c>
      <c r="V38" s="72" t="str">
        <f t="shared" si="14"/>
        <v/>
      </c>
      <c r="W38" s="72" t="str">
        <f t="shared" si="14"/>
        <v/>
      </c>
      <c r="X38" s="83" t="str">
        <f t="shared" si="14"/>
        <v/>
      </c>
      <c r="Y38" s="83" t="str">
        <f t="shared" si="14"/>
        <v/>
      </c>
      <c r="Z38" s="72" t="str">
        <f t="shared" si="14"/>
        <v/>
      </c>
      <c r="AA38" s="72" t="str">
        <f t="shared" si="14"/>
        <v/>
      </c>
      <c r="AB38" s="72" t="str">
        <f t="shared" si="14"/>
        <v/>
      </c>
      <c r="AC38" s="83" t="str">
        <f t="shared" si="14"/>
        <v/>
      </c>
      <c r="AD38" s="72" t="str">
        <f t="shared" si="14"/>
        <v/>
      </c>
      <c r="AE38" s="72" t="str">
        <f t="shared" si="14"/>
        <v/>
      </c>
      <c r="AF38" s="72" t="str">
        <f t="shared" si="14"/>
        <v/>
      </c>
      <c r="AG38" s="72" t="str">
        <f t="shared" si="14"/>
        <v/>
      </c>
      <c r="AH38" s="72" t="str">
        <f t="shared" si="14"/>
        <v/>
      </c>
      <c r="AI38" s="72" t="str">
        <f t="shared" si="14"/>
        <v/>
      </c>
      <c r="AJ38" s="72" t="str">
        <f t="shared" si="14"/>
        <v/>
      </c>
      <c r="AK38" s="72" t="str">
        <f t="shared" ref="AK38:AN53" si="25">IFERROR(VLOOKUP($B38,$C$6:$U$65,AK$1,FALSE),"")</f>
        <v/>
      </c>
      <c r="AL38" s="72" t="str">
        <f t="shared" si="25"/>
        <v/>
      </c>
      <c r="AM38" s="72" t="str">
        <f t="shared" si="25"/>
        <v/>
      </c>
      <c r="AN38" s="72" t="str">
        <f t="shared" si="25"/>
        <v/>
      </c>
    </row>
    <row r="39" spans="1:40" s="98" customFormat="1">
      <c r="A39" s="79">
        <v>34</v>
      </c>
      <c r="B39" s="80">
        <v>9</v>
      </c>
      <c r="C39" s="81" t="str">
        <f>C38</f>
        <v/>
      </c>
      <c r="D39" s="72" t="str">
        <f t="shared" ref="D39:F41" si="26">D38</f>
        <v/>
      </c>
      <c r="E39" s="83" t="str">
        <f t="shared" si="26"/>
        <v/>
      </c>
      <c r="F39" s="83" t="str">
        <f>F38</f>
        <v/>
      </c>
      <c r="G39" s="72" t="str">
        <f t="shared" ref="G39:M40" si="27">G38</f>
        <v/>
      </c>
      <c r="H39" s="72" t="str">
        <f t="shared" si="27"/>
        <v/>
      </c>
      <c r="I39" s="72" t="str">
        <f t="shared" si="27"/>
        <v/>
      </c>
      <c r="J39" s="72" t="str">
        <f t="shared" si="27"/>
        <v/>
      </c>
      <c r="K39" s="72" t="str">
        <f t="shared" si="27"/>
        <v/>
      </c>
      <c r="L39" s="72" t="str">
        <f t="shared" si="27"/>
        <v/>
      </c>
      <c r="M39" s="72" t="str">
        <f t="shared" si="27"/>
        <v/>
      </c>
      <c r="N39" s="72" t="str">
        <f t="shared" ref="N39:U41" si="28">N38</f>
        <v/>
      </c>
      <c r="O39" s="72" t="str">
        <f t="shared" si="28"/>
        <v/>
      </c>
      <c r="P39" s="72" t="str">
        <f t="shared" si="28"/>
        <v/>
      </c>
      <c r="Q39" s="72" t="str">
        <f t="shared" si="28"/>
        <v/>
      </c>
      <c r="R39" s="72" t="str">
        <f t="shared" si="28"/>
        <v/>
      </c>
      <c r="S39" s="72" t="str">
        <f t="shared" si="28"/>
        <v/>
      </c>
      <c r="T39" s="72" t="str">
        <f t="shared" si="28"/>
        <v/>
      </c>
      <c r="U39" s="72" t="str">
        <f t="shared" si="28"/>
        <v/>
      </c>
      <c r="V39" s="72" t="str">
        <f t="shared" ref="V39:AK54" si="29">IFERROR(VLOOKUP($B39,$C$6:$U$65,V$1,FALSE),"")</f>
        <v/>
      </c>
      <c r="W39" s="72" t="str">
        <f t="shared" si="29"/>
        <v/>
      </c>
      <c r="X39" s="83" t="str">
        <f t="shared" si="29"/>
        <v/>
      </c>
      <c r="Y39" s="83" t="str">
        <f t="shared" si="29"/>
        <v/>
      </c>
      <c r="Z39" s="72" t="str">
        <f t="shared" si="29"/>
        <v/>
      </c>
      <c r="AA39" s="72" t="str">
        <f t="shared" si="29"/>
        <v/>
      </c>
      <c r="AB39" s="72" t="str">
        <f t="shared" si="29"/>
        <v/>
      </c>
      <c r="AC39" s="72" t="str">
        <f t="shared" si="29"/>
        <v/>
      </c>
      <c r="AD39" s="72" t="str">
        <f t="shared" si="29"/>
        <v/>
      </c>
      <c r="AE39" s="72" t="str">
        <f t="shared" si="29"/>
        <v/>
      </c>
      <c r="AF39" s="72" t="str">
        <f t="shared" si="29"/>
        <v/>
      </c>
      <c r="AG39" s="72" t="str">
        <f t="shared" si="29"/>
        <v/>
      </c>
      <c r="AH39" s="72" t="str">
        <f t="shared" si="29"/>
        <v/>
      </c>
      <c r="AI39" s="72" t="str">
        <f t="shared" si="29"/>
        <v/>
      </c>
      <c r="AJ39" s="72" t="str">
        <f t="shared" si="29"/>
        <v/>
      </c>
      <c r="AK39" s="72" t="str">
        <f t="shared" si="29"/>
        <v/>
      </c>
      <c r="AL39" s="72" t="str">
        <f t="shared" si="25"/>
        <v/>
      </c>
      <c r="AM39" s="72" t="str">
        <f t="shared" si="25"/>
        <v/>
      </c>
      <c r="AN39" s="72" t="str">
        <f t="shared" si="25"/>
        <v/>
      </c>
    </row>
    <row r="40" spans="1:40" s="98" customFormat="1">
      <c r="A40" s="79">
        <v>35</v>
      </c>
      <c r="B40" s="80">
        <v>9</v>
      </c>
      <c r="C40" s="81" t="str">
        <f t="shared" ref="C40:C41" si="30">C39</f>
        <v/>
      </c>
      <c r="D40" s="72" t="str">
        <f t="shared" si="26"/>
        <v/>
      </c>
      <c r="E40" s="83" t="str">
        <f t="shared" si="26"/>
        <v/>
      </c>
      <c r="F40" s="83" t="str">
        <f t="shared" si="26"/>
        <v/>
      </c>
      <c r="G40" s="72" t="str">
        <f>G39</f>
        <v/>
      </c>
      <c r="H40" s="72" t="str">
        <f>H39</f>
        <v/>
      </c>
      <c r="I40" s="72" t="str">
        <f>I39</f>
        <v/>
      </c>
      <c r="J40" s="72" t="str">
        <f t="shared" si="27"/>
        <v/>
      </c>
      <c r="K40" s="72" t="str">
        <f t="shared" si="27"/>
        <v/>
      </c>
      <c r="L40" s="72" t="str">
        <f t="shared" si="27"/>
        <v/>
      </c>
      <c r="M40" s="72" t="str">
        <f t="shared" si="27"/>
        <v/>
      </c>
      <c r="N40" s="72" t="str">
        <f t="shared" si="28"/>
        <v/>
      </c>
      <c r="O40" s="72" t="str">
        <f t="shared" si="28"/>
        <v/>
      </c>
      <c r="P40" s="72" t="str">
        <f t="shared" si="28"/>
        <v/>
      </c>
      <c r="Q40" s="72" t="str">
        <f t="shared" si="28"/>
        <v/>
      </c>
      <c r="R40" s="72" t="str">
        <f t="shared" si="28"/>
        <v/>
      </c>
      <c r="S40" s="72" t="str">
        <f t="shared" si="28"/>
        <v/>
      </c>
      <c r="T40" s="72" t="str">
        <f t="shared" si="28"/>
        <v/>
      </c>
      <c r="U40" s="72" t="str">
        <f t="shared" si="28"/>
        <v/>
      </c>
      <c r="V40" s="72" t="str">
        <f t="shared" si="29"/>
        <v/>
      </c>
      <c r="W40" s="72" t="str">
        <f t="shared" si="29"/>
        <v/>
      </c>
      <c r="X40" s="83" t="str">
        <f t="shared" si="29"/>
        <v/>
      </c>
      <c r="Y40" s="83" t="str">
        <f t="shared" si="29"/>
        <v/>
      </c>
      <c r="Z40" s="72" t="str">
        <f t="shared" si="29"/>
        <v/>
      </c>
      <c r="AA40" s="72" t="str">
        <f t="shared" si="29"/>
        <v/>
      </c>
      <c r="AB40" s="72" t="str">
        <f t="shared" si="29"/>
        <v/>
      </c>
      <c r="AC40" s="72" t="str">
        <f t="shared" si="29"/>
        <v/>
      </c>
      <c r="AD40" s="72" t="str">
        <f t="shared" si="29"/>
        <v/>
      </c>
      <c r="AE40" s="72" t="str">
        <f t="shared" si="29"/>
        <v/>
      </c>
      <c r="AF40" s="72" t="str">
        <f t="shared" si="29"/>
        <v/>
      </c>
      <c r="AG40" s="72" t="str">
        <f t="shared" si="29"/>
        <v/>
      </c>
      <c r="AH40" s="72" t="str">
        <f t="shared" si="29"/>
        <v/>
      </c>
      <c r="AI40" s="72" t="str">
        <f t="shared" si="29"/>
        <v/>
      </c>
      <c r="AJ40" s="72" t="str">
        <f t="shared" si="29"/>
        <v/>
      </c>
      <c r="AK40" s="72" t="str">
        <f t="shared" si="29"/>
        <v/>
      </c>
      <c r="AL40" s="72" t="str">
        <f t="shared" si="25"/>
        <v/>
      </c>
      <c r="AM40" s="72" t="str">
        <f t="shared" si="25"/>
        <v/>
      </c>
      <c r="AN40" s="72" t="str">
        <f t="shared" si="25"/>
        <v/>
      </c>
    </row>
    <row r="41" spans="1:40" s="98" customFormat="1">
      <c r="A41" s="79">
        <v>36</v>
      </c>
      <c r="B41" s="80">
        <v>9</v>
      </c>
      <c r="C41" s="81" t="str">
        <f t="shared" si="30"/>
        <v/>
      </c>
      <c r="D41" s="72" t="str">
        <f t="shared" si="26"/>
        <v/>
      </c>
      <c r="E41" s="83" t="str">
        <f t="shared" si="26"/>
        <v/>
      </c>
      <c r="F41" s="83" t="str">
        <f>F40</f>
        <v/>
      </c>
      <c r="G41" s="72" t="str">
        <f t="shared" ref="G41:M41" si="31">G40</f>
        <v/>
      </c>
      <c r="H41" s="72" t="str">
        <f t="shared" si="31"/>
        <v/>
      </c>
      <c r="I41" s="72" t="str">
        <f t="shared" si="31"/>
        <v/>
      </c>
      <c r="J41" s="72" t="str">
        <f t="shared" si="31"/>
        <v/>
      </c>
      <c r="K41" s="72" t="str">
        <f t="shared" si="31"/>
        <v/>
      </c>
      <c r="L41" s="72" t="str">
        <f t="shared" si="31"/>
        <v/>
      </c>
      <c r="M41" s="72" t="str">
        <f t="shared" si="31"/>
        <v/>
      </c>
      <c r="N41" s="72" t="str">
        <f t="shared" si="28"/>
        <v/>
      </c>
      <c r="O41" s="72" t="str">
        <f t="shared" si="28"/>
        <v/>
      </c>
      <c r="P41" s="72" t="str">
        <f t="shared" si="28"/>
        <v/>
      </c>
      <c r="Q41" s="72" t="str">
        <f t="shared" si="28"/>
        <v/>
      </c>
      <c r="R41" s="72" t="str">
        <f t="shared" si="28"/>
        <v/>
      </c>
      <c r="S41" s="72" t="str">
        <f t="shared" si="28"/>
        <v/>
      </c>
      <c r="T41" s="72" t="str">
        <f t="shared" si="28"/>
        <v/>
      </c>
      <c r="U41" s="72" t="str">
        <f t="shared" si="28"/>
        <v/>
      </c>
      <c r="V41" s="72" t="str">
        <f t="shared" si="29"/>
        <v/>
      </c>
      <c r="W41" s="72" t="str">
        <f t="shared" si="29"/>
        <v/>
      </c>
      <c r="X41" s="83" t="str">
        <f t="shared" si="29"/>
        <v/>
      </c>
      <c r="Y41" s="83" t="str">
        <f t="shared" si="29"/>
        <v/>
      </c>
      <c r="Z41" s="72" t="str">
        <f t="shared" si="29"/>
        <v/>
      </c>
      <c r="AA41" s="72" t="str">
        <f t="shared" si="29"/>
        <v/>
      </c>
      <c r="AB41" s="72" t="str">
        <f t="shared" si="29"/>
        <v/>
      </c>
      <c r="AC41" s="72" t="str">
        <f t="shared" si="29"/>
        <v/>
      </c>
      <c r="AD41" s="72" t="str">
        <f t="shared" si="29"/>
        <v/>
      </c>
      <c r="AE41" s="72" t="str">
        <f t="shared" si="29"/>
        <v/>
      </c>
      <c r="AF41" s="72" t="str">
        <f t="shared" si="29"/>
        <v/>
      </c>
      <c r="AG41" s="72" t="str">
        <f t="shared" si="29"/>
        <v/>
      </c>
      <c r="AH41" s="72" t="str">
        <f t="shared" si="29"/>
        <v/>
      </c>
      <c r="AI41" s="72" t="str">
        <f t="shared" si="29"/>
        <v/>
      </c>
      <c r="AJ41" s="72" t="str">
        <f t="shared" si="29"/>
        <v/>
      </c>
      <c r="AK41" s="72" t="str">
        <f t="shared" si="29"/>
        <v/>
      </c>
      <c r="AL41" s="72" t="str">
        <f t="shared" si="25"/>
        <v/>
      </c>
      <c r="AM41" s="72" t="str">
        <f t="shared" si="25"/>
        <v/>
      </c>
      <c r="AN41" s="72" t="str">
        <f t="shared" si="25"/>
        <v/>
      </c>
    </row>
    <row r="42" spans="1:40" s="119" customFormat="1">
      <c r="A42" s="113">
        <v>37</v>
      </c>
      <c r="B42" s="114">
        <v>10</v>
      </c>
      <c r="C42" s="115" t="str">
        <f>IF(追加記入欄!DJ10="", "", 追加記入欄!DJ10)</f>
        <v/>
      </c>
      <c r="D42" s="117" t="str">
        <f>IF(追加記入欄!EN4=TRUE,1,IF(追加記入欄!EO4=TRUE,2,IF(追加記入欄!EP4=TRUE,3,IF(追加記入欄!EQ4=TRUE,4,""))))</f>
        <v/>
      </c>
      <c r="E42" s="118" t="str">
        <f>IF(追加記入欄!DJ7="", "",追加記入欄!DJ7)</f>
        <v/>
      </c>
      <c r="F42" s="118" t="str">
        <f>IF(追加記入欄!DJ12="", "",追加記入欄!DJ12)</f>
        <v/>
      </c>
      <c r="G42" s="117" t="str">
        <f>IF(追加記入欄!EN13,1,"")</f>
        <v/>
      </c>
      <c r="H42" s="117" t="str">
        <f>IF(追加記入欄!DJ14="","",VALUE(追加記入欄!DJ14))</f>
        <v/>
      </c>
      <c r="I42" s="117" t="str">
        <f>IF(ISBLANK(追加記入欄!DK16),"",追加記入欄!DK16)</f>
        <v/>
      </c>
      <c r="J42" s="118" t="str">
        <f>IF(追加記入欄!DK18="", "",追加記入欄!DK18)</f>
        <v/>
      </c>
      <c r="K42" s="117" t="str">
        <f>IF(追加記入欄!DK26="", "",追加記入欄!DK26)</f>
        <v/>
      </c>
      <c r="L42" s="117" t="str">
        <f>IF(追加記入欄!DK30="", "",追加記入欄!DK30)</f>
        <v/>
      </c>
      <c r="M42" s="117" t="str">
        <f>IF(追加記入欄!DM32="", "",追加記入欄!DM32)</f>
        <v/>
      </c>
      <c r="N42" s="117" t="str">
        <f>IF(追加記入欄!DN20="", "", 追加記入欄!DN20)</f>
        <v/>
      </c>
      <c r="O42" s="117" t="str">
        <f>IF(追加記入欄!DN21="", "", 追加記入欄!DN21)</f>
        <v/>
      </c>
      <c r="P42" s="117" t="str">
        <f>IF(追加記入欄!DN22="", "", 追加記入欄!DN22)</f>
        <v/>
      </c>
      <c r="Q42" s="117" t="str">
        <f>IF(追加記入欄!DN23="", "", 追加記入欄!DN23)</f>
        <v/>
      </c>
      <c r="R42" s="117" t="str">
        <f>IF(追加記入欄!DN24="", "", 追加記入欄!DN24)</f>
        <v/>
      </c>
      <c r="S42" s="117" t="str">
        <f>IF(追加記入欄!DN25="", "", 追加記入欄!DN25)</f>
        <v/>
      </c>
      <c r="T42" s="117" t="str">
        <f>IF(追加記入欄!EN28,1,"")</f>
        <v/>
      </c>
      <c r="U42" s="117" t="str">
        <f>IF(追加記入欄!DJ11="", "", 追加記入欄!DJ11)</f>
        <v/>
      </c>
      <c r="V42" s="117" t="str">
        <f t="shared" si="29"/>
        <v/>
      </c>
      <c r="W42" s="117" t="str">
        <f t="shared" si="29"/>
        <v/>
      </c>
      <c r="X42" s="118" t="str">
        <f t="shared" si="29"/>
        <v/>
      </c>
      <c r="Y42" s="118" t="str">
        <f t="shared" si="29"/>
        <v/>
      </c>
      <c r="Z42" s="117" t="str">
        <f t="shared" si="29"/>
        <v/>
      </c>
      <c r="AA42" s="117" t="str">
        <f t="shared" si="29"/>
        <v/>
      </c>
      <c r="AB42" s="117" t="str">
        <f t="shared" si="29"/>
        <v/>
      </c>
      <c r="AC42" s="118" t="str">
        <f t="shared" si="29"/>
        <v/>
      </c>
      <c r="AD42" s="117" t="str">
        <f t="shared" si="29"/>
        <v/>
      </c>
      <c r="AE42" s="117" t="str">
        <f t="shared" si="29"/>
        <v/>
      </c>
      <c r="AF42" s="117" t="str">
        <f t="shared" si="29"/>
        <v/>
      </c>
      <c r="AG42" s="117" t="str">
        <f t="shared" si="29"/>
        <v/>
      </c>
      <c r="AH42" s="117" t="str">
        <f t="shared" si="29"/>
        <v/>
      </c>
      <c r="AI42" s="117" t="str">
        <f t="shared" si="29"/>
        <v/>
      </c>
      <c r="AJ42" s="117" t="str">
        <f t="shared" si="29"/>
        <v/>
      </c>
      <c r="AK42" s="117" t="str">
        <f t="shared" si="29"/>
        <v/>
      </c>
      <c r="AL42" s="117" t="str">
        <f t="shared" si="25"/>
        <v/>
      </c>
      <c r="AM42" s="117" t="str">
        <f t="shared" si="25"/>
        <v/>
      </c>
      <c r="AN42" s="117" t="str">
        <f t="shared" si="25"/>
        <v/>
      </c>
    </row>
    <row r="43" spans="1:40" s="119" customFormat="1">
      <c r="A43" s="113">
        <v>38</v>
      </c>
      <c r="B43" s="114">
        <v>10</v>
      </c>
      <c r="C43" s="115" t="str">
        <f>C42</f>
        <v/>
      </c>
      <c r="D43" s="117" t="str">
        <f t="shared" ref="D43:E44" si="32">D42</f>
        <v/>
      </c>
      <c r="E43" s="118" t="str">
        <f t="shared" si="32"/>
        <v/>
      </c>
      <c r="F43" s="118" t="str">
        <f>F42</f>
        <v/>
      </c>
      <c r="G43" s="118" t="str">
        <f t="shared" ref="G43" si="33">G42</f>
        <v/>
      </c>
      <c r="H43" s="118" t="str">
        <f>H42</f>
        <v/>
      </c>
      <c r="I43" s="118" t="str">
        <f t="shared" ref="I43:M45" si="34">I42</f>
        <v/>
      </c>
      <c r="J43" s="118" t="str">
        <f t="shared" si="34"/>
        <v/>
      </c>
      <c r="K43" s="118" t="str">
        <f t="shared" si="34"/>
        <v/>
      </c>
      <c r="L43" s="118" t="str">
        <f t="shared" si="34"/>
        <v/>
      </c>
      <c r="M43" s="118" t="str">
        <f t="shared" si="34"/>
        <v/>
      </c>
      <c r="N43" s="117" t="str">
        <f>N42</f>
        <v/>
      </c>
      <c r="O43" s="117" t="str">
        <f t="shared" ref="O43:U45" si="35">O42</f>
        <v/>
      </c>
      <c r="P43" s="117" t="str">
        <f t="shared" si="35"/>
        <v/>
      </c>
      <c r="Q43" s="117" t="str">
        <f t="shared" si="35"/>
        <v/>
      </c>
      <c r="R43" s="117" t="str">
        <f t="shared" si="35"/>
        <v/>
      </c>
      <c r="S43" s="117" t="str">
        <f t="shared" si="35"/>
        <v/>
      </c>
      <c r="T43" s="117" t="str">
        <f t="shared" si="35"/>
        <v/>
      </c>
      <c r="U43" s="117" t="str">
        <f t="shared" si="35"/>
        <v/>
      </c>
      <c r="V43" s="117" t="str">
        <f t="shared" si="29"/>
        <v/>
      </c>
      <c r="W43" s="117" t="str">
        <f t="shared" si="29"/>
        <v/>
      </c>
      <c r="X43" s="118" t="str">
        <f t="shared" si="29"/>
        <v/>
      </c>
      <c r="Y43" s="118" t="str">
        <f t="shared" si="29"/>
        <v/>
      </c>
      <c r="Z43" s="118" t="str">
        <f t="shared" si="29"/>
        <v/>
      </c>
      <c r="AA43" s="118" t="str">
        <f t="shared" si="29"/>
        <v/>
      </c>
      <c r="AB43" s="118" t="str">
        <f t="shared" si="29"/>
        <v/>
      </c>
      <c r="AC43" s="118" t="str">
        <f t="shared" si="29"/>
        <v/>
      </c>
      <c r="AD43" s="118" t="str">
        <f t="shared" si="29"/>
        <v/>
      </c>
      <c r="AE43" s="118" t="str">
        <f t="shared" si="29"/>
        <v/>
      </c>
      <c r="AF43" s="118" t="str">
        <f t="shared" si="29"/>
        <v/>
      </c>
      <c r="AG43" s="117" t="str">
        <f t="shared" si="29"/>
        <v/>
      </c>
      <c r="AH43" s="117" t="str">
        <f t="shared" si="29"/>
        <v/>
      </c>
      <c r="AI43" s="117" t="str">
        <f t="shared" si="29"/>
        <v/>
      </c>
      <c r="AJ43" s="117" t="str">
        <f t="shared" si="29"/>
        <v/>
      </c>
      <c r="AK43" s="117" t="str">
        <f t="shared" si="29"/>
        <v/>
      </c>
      <c r="AL43" s="117" t="str">
        <f t="shared" si="25"/>
        <v/>
      </c>
      <c r="AM43" s="117" t="str">
        <f t="shared" si="25"/>
        <v/>
      </c>
      <c r="AN43" s="117" t="str">
        <f t="shared" si="25"/>
        <v/>
      </c>
    </row>
    <row r="44" spans="1:40" s="119" customFormat="1">
      <c r="A44" s="113">
        <v>39</v>
      </c>
      <c r="B44" s="114">
        <v>10</v>
      </c>
      <c r="C44" s="115" t="str">
        <f t="shared" ref="C44:C45" si="36">C43</f>
        <v/>
      </c>
      <c r="D44" s="117" t="str">
        <f t="shared" si="32"/>
        <v/>
      </c>
      <c r="E44" s="118" t="str">
        <f t="shared" si="32"/>
        <v/>
      </c>
      <c r="F44" s="118" t="str">
        <f>F43</f>
        <v/>
      </c>
      <c r="G44" s="118" t="str">
        <f>G43</f>
        <v/>
      </c>
      <c r="H44" s="118" t="str">
        <f>H43</f>
        <v/>
      </c>
      <c r="I44" s="118" t="str">
        <f t="shared" si="34"/>
        <v/>
      </c>
      <c r="J44" s="118" t="str">
        <f t="shared" si="34"/>
        <v/>
      </c>
      <c r="K44" s="118" t="str">
        <f t="shared" si="34"/>
        <v/>
      </c>
      <c r="L44" s="118" t="str">
        <f t="shared" si="34"/>
        <v/>
      </c>
      <c r="M44" s="118" t="str">
        <f t="shared" si="34"/>
        <v/>
      </c>
      <c r="N44" s="117" t="str">
        <f t="shared" ref="N44:N45" si="37">N43</f>
        <v/>
      </c>
      <c r="O44" s="117" t="str">
        <f t="shared" si="35"/>
        <v/>
      </c>
      <c r="P44" s="117" t="str">
        <f t="shared" si="35"/>
        <v/>
      </c>
      <c r="Q44" s="117" t="str">
        <f t="shared" si="35"/>
        <v/>
      </c>
      <c r="R44" s="117" t="str">
        <f t="shared" si="35"/>
        <v/>
      </c>
      <c r="S44" s="117" t="str">
        <f t="shared" si="35"/>
        <v/>
      </c>
      <c r="T44" s="117" t="str">
        <f t="shared" si="35"/>
        <v/>
      </c>
      <c r="U44" s="117" t="str">
        <f t="shared" si="35"/>
        <v/>
      </c>
      <c r="V44" s="117" t="str">
        <f t="shared" si="29"/>
        <v/>
      </c>
      <c r="W44" s="117" t="str">
        <f t="shared" si="29"/>
        <v/>
      </c>
      <c r="X44" s="118" t="str">
        <f t="shared" si="29"/>
        <v/>
      </c>
      <c r="Y44" s="118" t="str">
        <f t="shared" si="29"/>
        <v/>
      </c>
      <c r="Z44" s="118" t="str">
        <f t="shared" si="29"/>
        <v/>
      </c>
      <c r="AA44" s="118" t="str">
        <f t="shared" si="29"/>
        <v/>
      </c>
      <c r="AB44" s="118" t="str">
        <f t="shared" si="29"/>
        <v/>
      </c>
      <c r="AC44" s="118" t="str">
        <f t="shared" si="29"/>
        <v/>
      </c>
      <c r="AD44" s="118" t="str">
        <f t="shared" si="29"/>
        <v/>
      </c>
      <c r="AE44" s="118" t="str">
        <f t="shared" si="29"/>
        <v/>
      </c>
      <c r="AF44" s="118" t="str">
        <f t="shared" si="29"/>
        <v/>
      </c>
      <c r="AG44" s="117" t="str">
        <f t="shared" si="29"/>
        <v/>
      </c>
      <c r="AH44" s="117" t="str">
        <f t="shared" si="29"/>
        <v/>
      </c>
      <c r="AI44" s="117" t="str">
        <f t="shared" si="29"/>
        <v/>
      </c>
      <c r="AJ44" s="117" t="str">
        <f t="shared" si="29"/>
        <v/>
      </c>
      <c r="AK44" s="117" t="str">
        <f t="shared" si="29"/>
        <v/>
      </c>
      <c r="AL44" s="117" t="str">
        <f t="shared" si="25"/>
        <v/>
      </c>
      <c r="AM44" s="117" t="str">
        <f t="shared" si="25"/>
        <v/>
      </c>
      <c r="AN44" s="117" t="str">
        <f t="shared" si="25"/>
        <v/>
      </c>
    </row>
    <row r="45" spans="1:40" s="119" customFormat="1">
      <c r="A45" s="113">
        <v>40</v>
      </c>
      <c r="B45" s="114">
        <v>10</v>
      </c>
      <c r="C45" s="115" t="str">
        <f t="shared" si="36"/>
        <v/>
      </c>
      <c r="D45" s="117" t="str">
        <f>D44</f>
        <v/>
      </c>
      <c r="E45" s="118" t="str">
        <f>E44</f>
        <v/>
      </c>
      <c r="F45" s="118" t="str">
        <f>F44</f>
        <v/>
      </c>
      <c r="G45" s="118" t="str">
        <f>G44</f>
        <v/>
      </c>
      <c r="H45" s="118" t="str">
        <f>H44</f>
        <v/>
      </c>
      <c r="I45" s="118" t="str">
        <f t="shared" si="34"/>
        <v/>
      </c>
      <c r="J45" s="118" t="str">
        <f t="shared" si="34"/>
        <v/>
      </c>
      <c r="K45" s="118" t="str">
        <f t="shared" si="34"/>
        <v/>
      </c>
      <c r="L45" s="118" t="str">
        <f t="shared" si="34"/>
        <v/>
      </c>
      <c r="M45" s="118" t="str">
        <f t="shared" si="34"/>
        <v/>
      </c>
      <c r="N45" s="117" t="str">
        <f t="shared" si="37"/>
        <v/>
      </c>
      <c r="O45" s="117" t="str">
        <f t="shared" si="35"/>
        <v/>
      </c>
      <c r="P45" s="117" t="str">
        <f t="shared" si="35"/>
        <v/>
      </c>
      <c r="Q45" s="117" t="str">
        <f t="shared" si="35"/>
        <v/>
      </c>
      <c r="R45" s="117" t="str">
        <f t="shared" si="35"/>
        <v/>
      </c>
      <c r="S45" s="117" t="str">
        <f t="shared" si="35"/>
        <v/>
      </c>
      <c r="T45" s="117" t="str">
        <f t="shared" si="35"/>
        <v/>
      </c>
      <c r="U45" s="117" t="str">
        <f t="shared" si="35"/>
        <v/>
      </c>
      <c r="V45" s="117" t="str">
        <f t="shared" si="29"/>
        <v/>
      </c>
      <c r="W45" s="117" t="str">
        <f t="shared" si="29"/>
        <v/>
      </c>
      <c r="X45" s="118" t="str">
        <f t="shared" si="29"/>
        <v/>
      </c>
      <c r="Y45" s="118" t="str">
        <f t="shared" si="29"/>
        <v/>
      </c>
      <c r="Z45" s="118" t="str">
        <f t="shared" si="29"/>
        <v/>
      </c>
      <c r="AA45" s="118" t="str">
        <f t="shared" si="29"/>
        <v/>
      </c>
      <c r="AB45" s="118" t="str">
        <f t="shared" si="29"/>
        <v/>
      </c>
      <c r="AC45" s="118" t="str">
        <f t="shared" si="29"/>
        <v/>
      </c>
      <c r="AD45" s="118" t="str">
        <f t="shared" si="29"/>
        <v/>
      </c>
      <c r="AE45" s="118" t="str">
        <f t="shared" si="29"/>
        <v/>
      </c>
      <c r="AF45" s="118" t="str">
        <f t="shared" si="29"/>
        <v/>
      </c>
      <c r="AG45" s="117" t="str">
        <f t="shared" si="29"/>
        <v/>
      </c>
      <c r="AH45" s="117" t="str">
        <f t="shared" si="29"/>
        <v/>
      </c>
      <c r="AI45" s="117" t="str">
        <f t="shared" si="29"/>
        <v/>
      </c>
      <c r="AJ45" s="117" t="str">
        <f t="shared" si="29"/>
        <v/>
      </c>
      <c r="AK45" s="117" t="str">
        <f t="shared" si="29"/>
        <v/>
      </c>
      <c r="AL45" s="117" t="str">
        <f t="shared" si="25"/>
        <v/>
      </c>
      <c r="AM45" s="117" t="str">
        <f t="shared" si="25"/>
        <v/>
      </c>
      <c r="AN45" s="117" t="str">
        <f t="shared" si="25"/>
        <v/>
      </c>
    </row>
    <row r="46" spans="1:40" s="18" customFormat="1">
      <c r="A46" s="127">
        <v>41</v>
      </c>
      <c r="B46" s="128">
        <v>11</v>
      </c>
      <c r="C46" s="129" t="str">
        <f>IF(追加記入欄!DS10="", "", 追加記入欄!DS10)</f>
        <v/>
      </c>
      <c r="D46" s="131" t="str">
        <f>D42</f>
        <v/>
      </c>
      <c r="E46" s="132" t="str">
        <f>IF(追加記入欄!DJ7="", "",追加記入欄!DJ7)</f>
        <v/>
      </c>
      <c r="F46" s="132" t="str">
        <f>IF(追加記入欄!DS12="", "",追加記入欄!DS12)</f>
        <v/>
      </c>
      <c r="G46" s="131" t="str">
        <f>IF(追加記入欄!EO13,1,"")</f>
        <v/>
      </c>
      <c r="H46" s="131" t="str">
        <f>IF(追加記入欄!DS14="","",VALUE(追加記入欄!DS14))</f>
        <v/>
      </c>
      <c r="I46" s="131" t="str">
        <f>IF(ISBLANK(追加記入欄!DT16),"",追加記入欄!DT16)</f>
        <v/>
      </c>
      <c r="J46" s="132" t="str">
        <f>IF(追加記入欄!DT18="", "",追加記入欄!DT18)</f>
        <v/>
      </c>
      <c r="K46" s="131" t="str">
        <f>IF(追加記入欄!DT26="", "",追加記入欄!DT26)</f>
        <v/>
      </c>
      <c r="L46" s="131" t="str">
        <f>IF(追加記入欄!DT30="", "",追加記入欄!DT30)</f>
        <v/>
      </c>
      <c r="M46" s="131" t="str">
        <f>IF(追加記入欄!DV32="", "",追加記入欄!DV32)</f>
        <v/>
      </c>
      <c r="N46" s="131" t="str">
        <f>IF(追加記入欄!DW20="", "", 追加記入欄!DW20)</f>
        <v/>
      </c>
      <c r="O46" s="131" t="str">
        <f>IF(追加記入欄!DW21="", "", 追加記入欄!DW21)</f>
        <v/>
      </c>
      <c r="P46" s="131" t="str">
        <f>IF(追加記入欄!DW22="", "", 追加記入欄!DW22)</f>
        <v/>
      </c>
      <c r="Q46" s="131" t="str">
        <f>IF(追加記入欄!DW23="", "", 追加記入欄!DW23)</f>
        <v/>
      </c>
      <c r="R46" s="131" t="str">
        <f>IF(追加記入欄!DW24="", "", 追加記入欄!DW24)</f>
        <v/>
      </c>
      <c r="S46" s="131" t="str">
        <f>IF(追加記入欄!DW25="", "", 追加記入欄!DW25)</f>
        <v/>
      </c>
      <c r="T46" s="131" t="str">
        <f>IF(追加記入欄!EO28,1,"")</f>
        <v/>
      </c>
      <c r="U46" s="131" t="str">
        <f>IF(追加記入欄!DS11="", "", 追加記入欄!DS11)</f>
        <v/>
      </c>
      <c r="V46" s="131" t="str">
        <f t="shared" si="29"/>
        <v/>
      </c>
      <c r="W46" s="131" t="str">
        <f t="shared" si="29"/>
        <v/>
      </c>
      <c r="X46" s="132" t="str">
        <f t="shared" si="29"/>
        <v/>
      </c>
      <c r="Y46" s="132" t="str">
        <f t="shared" si="29"/>
        <v/>
      </c>
      <c r="Z46" s="131" t="str">
        <f t="shared" si="29"/>
        <v/>
      </c>
      <c r="AA46" s="131" t="str">
        <f t="shared" si="29"/>
        <v/>
      </c>
      <c r="AB46" s="131" t="str">
        <f t="shared" si="29"/>
        <v/>
      </c>
      <c r="AC46" s="132" t="str">
        <f t="shared" si="29"/>
        <v/>
      </c>
      <c r="AD46" s="131" t="str">
        <f t="shared" si="29"/>
        <v/>
      </c>
      <c r="AE46" s="131" t="str">
        <f t="shared" si="29"/>
        <v/>
      </c>
      <c r="AF46" s="131" t="str">
        <f t="shared" si="29"/>
        <v/>
      </c>
      <c r="AG46" s="131" t="str">
        <f t="shared" si="29"/>
        <v/>
      </c>
      <c r="AH46" s="131" t="str">
        <f t="shared" si="29"/>
        <v/>
      </c>
      <c r="AI46" s="131" t="str">
        <f t="shared" si="29"/>
        <v/>
      </c>
      <c r="AJ46" s="131" t="str">
        <f t="shared" si="29"/>
        <v/>
      </c>
      <c r="AK46" s="131" t="str">
        <f t="shared" si="29"/>
        <v/>
      </c>
      <c r="AL46" s="131" t="str">
        <f t="shared" si="25"/>
        <v/>
      </c>
      <c r="AM46" s="131" t="str">
        <f t="shared" si="25"/>
        <v/>
      </c>
      <c r="AN46" s="131" t="str">
        <f t="shared" si="25"/>
        <v/>
      </c>
    </row>
    <row r="47" spans="1:40" s="18" customFormat="1">
      <c r="A47" s="127">
        <v>42</v>
      </c>
      <c r="B47" s="128">
        <v>11</v>
      </c>
      <c r="C47" s="129" t="str">
        <f>C46</f>
        <v/>
      </c>
      <c r="D47" s="131" t="str">
        <f t="shared" ref="D47:F49" si="38">D46</f>
        <v/>
      </c>
      <c r="E47" s="132" t="str">
        <f t="shared" si="38"/>
        <v/>
      </c>
      <c r="F47" s="132" t="str">
        <f>F46</f>
        <v/>
      </c>
      <c r="G47" s="132" t="str">
        <f t="shared" ref="G47" si="39">G46</f>
        <v/>
      </c>
      <c r="H47" s="132" t="str">
        <f>H46</f>
        <v/>
      </c>
      <c r="I47" s="132" t="str">
        <f t="shared" ref="I47:M49" si="40">I46</f>
        <v/>
      </c>
      <c r="J47" s="132" t="str">
        <f t="shared" si="40"/>
        <v/>
      </c>
      <c r="K47" s="132" t="str">
        <f t="shared" si="40"/>
        <v/>
      </c>
      <c r="L47" s="132" t="str">
        <f t="shared" si="40"/>
        <v/>
      </c>
      <c r="M47" s="132" t="str">
        <f t="shared" si="40"/>
        <v/>
      </c>
      <c r="N47" s="131" t="str">
        <f>N46</f>
        <v/>
      </c>
      <c r="O47" s="131" t="str">
        <f t="shared" ref="O47:U49" si="41">O46</f>
        <v/>
      </c>
      <c r="P47" s="131" t="str">
        <f t="shared" si="41"/>
        <v/>
      </c>
      <c r="Q47" s="131" t="str">
        <f t="shared" si="41"/>
        <v/>
      </c>
      <c r="R47" s="131" t="str">
        <f t="shared" si="41"/>
        <v/>
      </c>
      <c r="S47" s="131" t="str">
        <f t="shared" si="41"/>
        <v/>
      </c>
      <c r="T47" s="131" t="str">
        <f t="shared" si="41"/>
        <v/>
      </c>
      <c r="U47" s="131" t="str">
        <f t="shared" si="41"/>
        <v/>
      </c>
      <c r="V47" s="131" t="str">
        <f t="shared" si="29"/>
        <v/>
      </c>
      <c r="W47" s="131" t="str">
        <f t="shared" si="29"/>
        <v/>
      </c>
      <c r="X47" s="132" t="str">
        <f t="shared" si="29"/>
        <v/>
      </c>
      <c r="Y47" s="132" t="str">
        <f t="shared" si="29"/>
        <v/>
      </c>
      <c r="Z47" s="132" t="str">
        <f t="shared" si="29"/>
        <v/>
      </c>
      <c r="AA47" s="132" t="str">
        <f t="shared" si="29"/>
        <v/>
      </c>
      <c r="AB47" s="132" t="str">
        <f t="shared" si="29"/>
        <v/>
      </c>
      <c r="AC47" s="132" t="str">
        <f t="shared" si="29"/>
        <v/>
      </c>
      <c r="AD47" s="132" t="str">
        <f t="shared" si="29"/>
        <v/>
      </c>
      <c r="AE47" s="132" t="str">
        <f t="shared" si="29"/>
        <v/>
      </c>
      <c r="AF47" s="132" t="str">
        <f t="shared" si="29"/>
        <v/>
      </c>
      <c r="AG47" s="131" t="str">
        <f t="shared" si="29"/>
        <v/>
      </c>
      <c r="AH47" s="131" t="str">
        <f t="shared" si="29"/>
        <v/>
      </c>
      <c r="AI47" s="131" t="str">
        <f t="shared" si="29"/>
        <v/>
      </c>
      <c r="AJ47" s="131" t="str">
        <f t="shared" si="29"/>
        <v/>
      </c>
      <c r="AK47" s="131" t="str">
        <f t="shared" si="29"/>
        <v/>
      </c>
      <c r="AL47" s="131" t="str">
        <f t="shared" si="25"/>
        <v/>
      </c>
      <c r="AM47" s="131" t="str">
        <f t="shared" si="25"/>
        <v/>
      </c>
      <c r="AN47" s="131" t="str">
        <f t="shared" si="25"/>
        <v/>
      </c>
    </row>
    <row r="48" spans="1:40" s="18" customFormat="1">
      <c r="A48" s="127">
        <v>43</v>
      </c>
      <c r="B48" s="128">
        <v>11</v>
      </c>
      <c r="C48" s="129" t="str">
        <f t="shared" ref="C48:C49" si="42">C47</f>
        <v/>
      </c>
      <c r="D48" s="131" t="str">
        <f t="shared" si="38"/>
        <v/>
      </c>
      <c r="E48" s="132" t="str">
        <f t="shared" si="38"/>
        <v/>
      </c>
      <c r="F48" s="132" t="str">
        <f t="shared" si="38"/>
        <v/>
      </c>
      <c r="G48" s="132" t="str">
        <f>G47</f>
        <v/>
      </c>
      <c r="H48" s="132" t="str">
        <f>H47</f>
        <v/>
      </c>
      <c r="I48" s="132" t="str">
        <f t="shared" si="40"/>
        <v/>
      </c>
      <c r="J48" s="132" t="str">
        <f t="shared" si="40"/>
        <v/>
      </c>
      <c r="K48" s="132" t="str">
        <f t="shared" si="40"/>
        <v/>
      </c>
      <c r="L48" s="132" t="str">
        <f t="shared" si="40"/>
        <v/>
      </c>
      <c r="M48" s="132" t="str">
        <f t="shared" si="40"/>
        <v/>
      </c>
      <c r="N48" s="131" t="str">
        <f t="shared" ref="N48:N49" si="43">N47</f>
        <v/>
      </c>
      <c r="O48" s="131" t="str">
        <f t="shared" si="41"/>
        <v/>
      </c>
      <c r="P48" s="131" t="str">
        <f t="shared" si="41"/>
        <v/>
      </c>
      <c r="Q48" s="131" t="str">
        <f t="shared" si="41"/>
        <v/>
      </c>
      <c r="R48" s="131" t="str">
        <f t="shared" si="41"/>
        <v/>
      </c>
      <c r="S48" s="131" t="str">
        <f t="shared" si="41"/>
        <v/>
      </c>
      <c r="T48" s="131" t="str">
        <f t="shared" si="41"/>
        <v/>
      </c>
      <c r="U48" s="131" t="str">
        <f t="shared" si="41"/>
        <v/>
      </c>
      <c r="V48" s="131" t="str">
        <f t="shared" si="29"/>
        <v/>
      </c>
      <c r="W48" s="131" t="str">
        <f t="shared" si="29"/>
        <v/>
      </c>
      <c r="X48" s="132" t="str">
        <f t="shared" si="29"/>
        <v/>
      </c>
      <c r="Y48" s="132" t="str">
        <f t="shared" si="29"/>
        <v/>
      </c>
      <c r="Z48" s="132" t="str">
        <f t="shared" si="29"/>
        <v/>
      </c>
      <c r="AA48" s="132" t="str">
        <f t="shared" si="29"/>
        <v/>
      </c>
      <c r="AB48" s="132" t="str">
        <f t="shared" si="29"/>
        <v/>
      </c>
      <c r="AC48" s="132" t="str">
        <f t="shared" si="29"/>
        <v/>
      </c>
      <c r="AD48" s="132" t="str">
        <f t="shared" si="29"/>
        <v/>
      </c>
      <c r="AE48" s="132" t="str">
        <f t="shared" si="29"/>
        <v/>
      </c>
      <c r="AF48" s="132" t="str">
        <f t="shared" si="29"/>
        <v/>
      </c>
      <c r="AG48" s="131" t="str">
        <f t="shared" si="29"/>
        <v/>
      </c>
      <c r="AH48" s="131" t="str">
        <f t="shared" si="29"/>
        <v/>
      </c>
      <c r="AI48" s="131" t="str">
        <f t="shared" si="29"/>
        <v/>
      </c>
      <c r="AJ48" s="131" t="str">
        <f t="shared" si="29"/>
        <v/>
      </c>
      <c r="AK48" s="131" t="str">
        <f t="shared" si="29"/>
        <v/>
      </c>
      <c r="AL48" s="131" t="str">
        <f t="shared" si="25"/>
        <v/>
      </c>
      <c r="AM48" s="131" t="str">
        <f t="shared" si="25"/>
        <v/>
      </c>
      <c r="AN48" s="131" t="str">
        <f t="shared" si="25"/>
        <v/>
      </c>
    </row>
    <row r="49" spans="1:40" s="18" customFormat="1">
      <c r="A49" s="127">
        <v>44</v>
      </c>
      <c r="B49" s="128">
        <v>11</v>
      </c>
      <c r="C49" s="129" t="str">
        <f t="shared" si="42"/>
        <v/>
      </c>
      <c r="D49" s="131" t="str">
        <f>D48</f>
        <v/>
      </c>
      <c r="E49" s="132" t="str">
        <f>E48</f>
        <v/>
      </c>
      <c r="F49" s="132" t="str">
        <f t="shared" si="38"/>
        <v/>
      </c>
      <c r="G49" s="132" t="str">
        <f>G48</f>
        <v/>
      </c>
      <c r="H49" s="132" t="str">
        <f>H48</f>
        <v/>
      </c>
      <c r="I49" s="132" t="str">
        <f t="shared" si="40"/>
        <v/>
      </c>
      <c r="J49" s="132" t="str">
        <f t="shared" si="40"/>
        <v/>
      </c>
      <c r="K49" s="132" t="str">
        <f t="shared" si="40"/>
        <v/>
      </c>
      <c r="L49" s="132" t="str">
        <f t="shared" si="40"/>
        <v/>
      </c>
      <c r="M49" s="132" t="str">
        <f t="shared" si="40"/>
        <v/>
      </c>
      <c r="N49" s="131" t="str">
        <f t="shared" si="43"/>
        <v/>
      </c>
      <c r="O49" s="131" t="str">
        <f t="shared" si="41"/>
        <v/>
      </c>
      <c r="P49" s="131" t="str">
        <f t="shared" si="41"/>
        <v/>
      </c>
      <c r="Q49" s="131" t="str">
        <f t="shared" si="41"/>
        <v/>
      </c>
      <c r="R49" s="131" t="str">
        <f t="shared" si="41"/>
        <v/>
      </c>
      <c r="S49" s="131" t="str">
        <f t="shared" si="41"/>
        <v/>
      </c>
      <c r="T49" s="131" t="str">
        <f t="shared" si="41"/>
        <v/>
      </c>
      <c r="U49" s="131" t="str">
        <f t="shared" si="41"/>
        <v/>
      </c>
      <c r="V49" s="131" t="str">
        <f t="shared" si="29"/>
        <v/>
      </c>
      <c r="W49" s="131" t="str">
        <f t="shared" si="29"/>
        <v/>
      </c>
      <c r="X49" s="132" t="str">
        <f t="shared" si="29"/>
        <v/>
      </c>
      <c r="Y49" s="132" t="str">
        <f t="shared" si="29"/>
        <v/>
      </c>
      <c r="Z49" s="132" t="str">
        <f t="shared" si="29"/>
        <v/>
      </c>
      <c r="AA49" s="132" t="str">
        <f t="shared" si="29"/>
        <v/>
      </c>
      <c r="AB49" s="132" t="str">
        <f t="shared" si="29"/>
        <v/>
      </c>
      <c r="AC49" s="132" t="str">
        <f t="shared" si="29"/>
        <v/>
      </c>
      <c r="AD49" s="132" t="str">
        <f t="shared" si="29"/>
        <v/>
      </c>
      <c r="AE49" s="132" t="str">
        <f t="shared" si="29"/>
        <v/>
      </c>
      <c r="AF49" s="132" t="str">
        <f t="shared" si="29"/>
        <v/>
      </c>
      <c r="AG49" s="131" t="str">
        <f t="shared" si="29"/>
        <v/>
      </c>
      <c r="AH49" s="131" t="str">
        <f t="shared" si="29"/>
        <v/>
      </c>
      <c r="AI49" s="131" t="str">
        <f t="shared" si="29"/>
        <v/>
      </c>
      <c r="AJ49" s="131" t="str">
        <f t="shared" si="29"/>
        <v/>
      </c>
      <c r="AK49" s="131" t="str">
        <f t="shared" si="29"/>
        <v/>
      </c>
      <c r="AL49" s="131" t="str">
        <f t="shared" si="25"/>
        <v/>
      </c>
      <c r="AM49" s="131" t="str">
        <f t="shared" si="25"/>
        <v/>
      </c>
      <c r="AN49" s="131" t="str">
        <f t="shared" si="25"/>
        <v/>
      </c>
    </row>
    <row r="50" spans="1:40" s="126" customFormat="1">
      <c r="A50" s="120">
        <v>45</v>
      </c>
      <c r="B50" s="121">
        <v>12</v>
      </c>
      <c r="C50" s="122" t="str">
        <f>IF(追加記入欄!EB10="", "", 追加記入欄!EB10)</f>
        <v/>
      </c>
      <c r="D50" s="124" t="str">
        <f>D46</f>
        <v/>
      </c>
      <c r="E50" s="125" t="str">
        <f>IF(追加記入欄!DJ7="", "",追加記入欄!DJ7)</f>
        <v/>
      </c>
      <c r="F50" s="125" t="str">
        <f>IF(追加記入欄!EB12="", "",追加記入欄!EB12)</f>
        <v/>
      </c>
      <c r="G50" s="124" t="str">
        <f>IF(追加記入欄!EP13,1,"")</f>
        <v/>
      </c>
      <c r="H50" s="124" t="str">
        <f>IF(追加記入欄!EB14="","",VALUE(追加記入欄!EB14))</f>
        <v/>
      </c>
      <c r="I50" s="124" t="str">
        <f>IF(ISBLANK(追加記入欄!EC16),"",追加記入欄!EC16)</f>
        <v/>
      </c>
      <c r="J50" s="125" t="str">
        <f>IF(追加記入欄!EC18="", "",追加記入欄!EC18)</f>
        <v/>
      </c>
      <c r="K50" s="124" t="str">
        <f>IF(追加記入欄!EC26="", "",追加記入欄!EC26)</f>
        <v/>
      </c>
      <c r="L50" s="124" t="str">
        <f>IF(追加記入欄!EC30="", "",追加記入欄!EC30)</f>
        <v/>
      </c>
      <c r="M50" s="124" t="str">
        <f>IF(追加記入欄!EE32="", "",追加記入欄!EE32)</f>
        <v/>
      </c>
      <c r="N50" s="124" t="str">
        <f>IF(追加記入欄!EF20="", "", 追加記入欄!EF20)</f>
        <v/>
      </c>
      <c r="O50" s="124" t="str">
        <f>IF(追加記入欄!EF21="", "", 追加記入欄!EF21)</f>
        <v/>
      </c>
      <c r="P50" s="124" t="str">
        <f>IF(追加記入欄!EF22="", "", 追加記入欄!EF22)</f>
        <v/>
      </c>
      <c r="Q50" s="124" t="str">
        <f>IF(追加記入欄!EF23="", "", 追加記入欄!EF23)</f>
        <v/>
      </c>
      <c r="R50" s="124" t="str">
        <f>IF(追加記入欄!EF24="", "", 追加記入欄!EF24)</f>
        <v/>
      </c>
      <c r="S50" s="124" t="str">
        <f>IF(追加記入欄!EF25="", "", 追加記入欄!EF25)</f>
        <v/>
      </c>
      <c r="T50" s="124" t="str">
        <f>IF(追加記入欄!EP28,1,"")</f>
        <v/>
      </c>
      <c r="U50" s="124" t="str">
        <f>IF(追加記入欄!EB11="", "", 追加記入欄!EB11)</f>
        <v/>
      </c>
      <c r="V50" s="124" t="str">
        <f t="shared" si="29"/>
        <v/>
      </c>
      <c r="W50" s="124" t="str">
        <f t="shared" si="29"/>
        <v/>
      </c>
      <c r="X50" s="125" t="str">
        <f t="shared" si="29"/>
        <v/>
      </c>
      <c r="Y50" s="125" t="str">
        <f t="shared" si="29"/>
        <v/>
      </c>
      <c r="Z50" s="124" t="str">
        <f t="shared" si="29"/>
        <v/>
      </c>
      <c r="AA50" s="124" t="str">
        <f t="shared" si="29"/>
        <v/>
      </c>
      <c r="AB50" s="124" t="str">
        <f t="shared" si="29"/>
        <v/>
      </c>
      <c r="AC50" s="125" t="str">
        <f t="shared" si="29"/>
        <v/>
      </c>
      <c r="AD50" s="124" t="str">
        <f t="shared" si="29"/>
        <v/>
      </c>
      <c r="AE50" s="124" t="str">
        <f t="shared" si="29"/>
        <v/>
      </c>
      <c r="AF50" s="124" t="str">
        <f t="shared" si="29"/>
        <v/>
      </c>
      <c r="AG50" s="124" t="str">
        <f t="shared" si="29"/>
        <v/>
      </c>
      <c r="AH50" s="124" t="str">
        <f t="shared" si="29"/>
        <v/>
      </c>
      <c r="AI50" s="124" t="str">
        <f t="shared" si="29"/>
        <v/>
      </c>
      <c r="AJ50" s="124" t="str">
        <f t="shared" si="29"/>
        <v/>
      </c>
      <c r="AK50" s="124" t="str">
        <f t="shared" si="29"/>
        <v/>
      </c>
      <c r="AL50" s="124" t="str">
        <f t="shared" si="25"/>
        <v/>
      </c>
      <c r="AM50" s="124" t="str">
        <f t="shared" si="25"/>
        <v/>
      </c>
      <c r="AN50" s="124" t="str">
        <f t="shared" si="25"/>
        <v/>
      </c>
    </row>
    <row r="51" spans="1:40" s="126" customFormat="1">
      <c r="A51" s="120">
        <v>46</v>
      </c>
      <c r="B51" s="121">
        <v>12</v>
      </c>
      <c r="C51" s="122" t="str">
        <f>C50</f>
        <v/>
      </c>
      <c r="D51" s="124" t="str">
        <f t="shared" ref="D51:M53" si="44">D50</f>
        <v/>
      </c>
      <c r="E51" s="125" t="str">
        <f t="shared" si="44"/>
        <v/>
      </c>
      <c r="F51" s="125" t="str">
        <f>F50</f>
        <v/>
      </c>
      <c r="G51" s="125" t="str">
        <f t="shared" si="44"/>
        <v/>
      </c>
      <c r="H51" s="125" t="str">
        <f t="shared" si="44"/>
        <v/>
      </c>
      <c r="I51" s="125" t="str">
        <f t="shared" si="44"/>
        <v/>
      </c>
      <c r="J51" s="125" t="str">
        <f t="shared" si="44"/>
        <v/>
      </c>
      <c r="K51" s="125" t="str">
        <f t="shared" si="44"/>
        <v/>
      </c>
      <c r="L51" s="125" t="str">
        <f t="shared" si="44"/>
        <v/>
      </c>
      <c r="M51" s="125" t="str">
        <f t="shared" si="44"/>
        <v/>
      </c>
      <c r="N51" s="124" t="str">
        <f>N50</f>
        <v/>
      </c>
      <c r="O51" s="124" t="str">
        <f t="shared" ref="O51:U53" si="45">O50</f>
        <v/>
      </c>
      <c r="P51" s="124" t="str">
        <f t="shared" si="45"/>
        <v/>
      </c>
      <c r="Q51" s="124" t="str">
        <f t="shared" si="45"/>
        <v/>
      </c>
      <c r="R51" s="124" t="str">
        <f t="shared" si="45"/>
        <v/>
      </c>
      <c r="S51" s="124" t="str">
        <f t="shared" si="45"/>
        <v/>
      </c>
      <c r="T51" s="124" t="str">
        <f t="shared" si="45"/>
        <v/>
      </c>
      <c r="U51" s="124" t="str">
        <f t="shared" si="45"/>
        <v/>
      </c>
      <c r="V51" s="124" t="str">
        <f t="shared" si="29"/>
        <v/>
      </c>
      <c r="W51" s="124" t="str">
        <f t="shared" si="29"/>
        <v/>
      </c>
      <c r="X51" s="125" t="str">
        <f t="shared" si="29"/>
        <v/>
      </c>
      <c r="Y51" s="125" t="str">
        <f t="shared" si="29"/>
        <v/>
      </c>
      <c r="Z51" s="125" t="str">
        <f t="shared" si="29"/>
        <v/>
      </c>
      <c r="AA51" s="125" t="str">
        <f t="shared" si="29"/>
        <v/>
      </c>
      <c r="AB51" s="125" t="str">
        <f t="shared" si="29"/>
        <v/>
      </c>
      <c r="AC51" s="125" t="str">
        <f t="shared" si="29"/>
        <v/>
      </c>
      <c r="AD51" s="125" t="str">
        <f t="shared" si="29"/>
        <v/>
      </c>
      <c r="AE51" s="125" t="str">
        <f t="shared" si="29"/>
        <v/>
      </c>
      <c r="AF51" s="125" t="str">
        <f t="shared" si="29"/>
        <v/>
      </c>
      <c r="AG51" s="124" t="str">
        <f t="shared" si="29"/>
        <v/>
      </c>
      <c r="AH51" s="124" t="str">
        <f t="shared" si="29"/>
        <v/>
      </c>
      <c r="AI51" s="124" t="str">
        <f t="shared" si="29"/>
        <v/>
      </c>
      <c r="AJ51" s="124" t="str">
        <f t="shared" si="29"/>
        <v/>
      </c>
      <c r="AK51" s="124" t="str">
        <f t="shared" si="29"/>
        <v/>
      </c>
      <c r="AL51" s="124" t="str">
        <f t="shared" si="25"/>
        <v/>
      </c>
      <c r="AM51" s="124" t="str">
        <f t="shared" si="25"/>
        <v/>
      </c>
      <c r="AN51" s="124" t="str">
        <f t="shared" si="25"/>
        <v/>
      </c>
    </row>
    <row r="52" spans="1:40" s="126" customFormat="1">
      <c r="A52" s="120">
        <v>47</v>
      </c>
      <c r="B52" s="121">
        <v>12</v>
      </c>
      <c r="C52" s="122" t="str">
        <f t="shared" ref="C52:C53" si="46">C51</f>
        <v/>
      </c>
      <c r="D52" s="124" t="str">
        <f t="shared" si="44"/>
        <v/>
      </c>
      <c r="E52" s="125" t="str">
        <f t="shared" si="44"/>
        <v/>
      </c>
      <c r="F52" s="125" t="str">
        <f t="shared" si="44"/>
        <v/>
      </c>
      <c r="G52" s="125" t="str">
        <f t="shared" si="44"/>
        <v/>
      </c>
      <c r="H52" s="125" t="str">
        <f t="shared" si="44"/>
        <v/>
      </c>
      <c r="I52" s="125" t="str">
        <f t="shared" si="44"/>
        <v/>
      </c>
      <c r="J52" s="125" t="str">
        <f t="shared" si="44"/>
        <v/>
      </c>
      <c r="K52" s="125" t="str">
        <f t="shared" si="44"/>
        <v/>
      </c>
      <c r="L52" s="125" t="str">
        <f t="shared" si="44"/>
        <v/>
      </c>
      <c r="M52" s="125" t="str">
        <f t="shared" si="44"/>
        <v/>
      </c>
      <c r="N52" s="124" t="str">
        <f t="shared" ref="N52:N53" si="47">N51</f>
        <v/>
      </c>
      <c r="O52" s="124" t="str">
        <f t="shared" si="45"/>
        <v/>
      </c>
      <c r="P52" s="124" t="str">
        <f t="shared" si="45"/>
        <v/>
      </c>
      <c r="Q52" s="124" t="str">
        <f t="shared" si="45"/>
        <v/>
      </c>
      <c r="R52" s="124" t="str">
        <f t="shared" si="45"/>
        <v/>
      </c>
      <c r="S52" s="124" t="str">
        <f t="shared" si="45"/>
        <v/>
      </c>
      <c r="T52" s="124" t="str">
        <f t="shared" si="45"/>
        <v/>
      </c>
      <c r="U52" s="124" t="str">
        <f t="shared" si="45"/>
        <v/>
      </c>
      <c r="V52" s="124" t="str">
        <f t="shared" si="29"/>
        <v/>
      </c>
      <c r="W52" s="124" t="str">
        <f t="shared" si="29"/>
        <v/>
      </c>
      <c r="X52" s="125" t="str">
        <f t="shared" si="29"/>
        <v/>
      </c>
      <c r="Y52" s="125" t="str">
        <f t="shared" si="29"/>
        <v/>
      </c>
      <c r="Z52" s="125" t="str">
        <f t="shared" si="29"/>
        <v/>
      </c>
      <c r="AA52" s="125" t="str">
        <f t="shared" si="29"/>
        <v/>
      </c>
      <c r="AB52" s="125" t="str">
        <f t="shared" si="29"/>
        <v/>
      </c>
      <c r="AC52" s="125" t="str">
        <f t="shared" si="29"/>
        <v/>
      </c>
      <c r="AD52" s="125" t="str">
        <f t="shared" si="29"/>
        <v/>
      </c>
      <c r="AE52" s="125" t="str">
        <f t="shared" si="29"/>
        <v/>
      </c>
      <c r="AF52" s="125" t="str">
        <f t="shared" si="29"/>
        <v/>
      </c>
      <c r="AG52" s="124" t="str">
        <f t="shared" si="29"/>
        <v/>
      </c>
      <c r="AH52" s="124" t="str">
        <f t="shared" si="29"/>
        <v/>
      </c>
      <c r="AI52" s="124" t="str">
        <f t="shared" si="29"/>
        <v/>
      </c>
      <c r="AJ52" s="124" t="str">
        <f t="shared" si="29"/>
        <v/>
      </c>
      <c r="AK52" s="124" t="str">
        <f t="shared" si="29"/>
        <v/>
      </c>
      <c r="AL52" s="124" t="str">
        <f t="shared" si="25"/>
        <v/>
      </c>
      <c r="AM52" s="124" t="str">
        <f t="shared" si="25"/>
        <v/>
      </c>
      <c r="AN52" s="124" t="str">
        <f t="shared" si="25"/>
        <v/>
      </c>
    </row>
    <row r="53" spans="1:40" s="126" customFormat="1">
      <c r="A53" s="120">
        <v>48</v>
      </c>
      <c r="B53" s="121">
        <v>12</v>
      </c>
      <c r="C53" s="122" t="str">
        <f t="shared" si="46"/>
        <v/>
      </c>
      <c r="D53" s="124" t="str">
        <f>D52</f>
        <v/>
      </c>
      <c r="E53" s="125" t="str">
        <f>E52</f>
        <v/>
      </c>
      <c r="F53" s="125" t="str">
        <f t="shared" si="44"/>
        <v/>
      </c>
      <c r="G53" s="125" t="str">
        <f t="shared" si="44"/>
        <v/>
      </c>
      <c r="H53" s="125" t="str">
        <f t="shared" si="44"/>
        <v/>
      </c>
      <c r="I53" s="125" t="str">
        <f t="shared" si="44"/>
        <v/>
      </c>
      <c r="J53" s="125" t="str">
        <f t="shared" si="44"/>
        <v/>
      </c>
      <c r="K53" s="125" t="str">
        <f t="shared" si="44"/>
        <v/>
      </c>
      <c r="L53" s="125" t="str">
        <f t="shared" si="44"/>
        <v/>
      </c>
      <c r="M53" s="125" t="str">
        <f t="shared" si="44"/>
        <v/>
      </c>
      <c r="N53" s="124" t="str">
        <f t="shared" si="47"/>
        <v/>
      </c>
      <c r="O53" s="124" t="str">
        <f t="shared" si="45"/>
        <v/>
      </c>
      <c r="P53" s="124" t="str">
        <f t="shared" si="45"/>
        <v/>
      </c>
      <c r="Q53" s="124" t="str">
        <f t="shared" si="45"/>
        <v/>
      </c>
      <c r="R53" s="124" t="str">
        <f t="shared" si="45"/>
        <v/>
      </c>
      <c r="S53" s="124" t="str">
        <f t="shared" si="45"/>
        <v/>
      </c>
      <c r="T53" s="124" t="str">
        <f t="shared" si="45"/>
        <v/>
      </c>
      <c r="U53" s="124" t="str">
        <f t="shared" si="45"/>
        <v/>
      </c>
      <c r="V53" s="124" t="str">
        <f t="shared" si="29"/>
        <v/>
      </c>
      <c r="W53" s="124" t="str">
        <f t="shared" si="29"/>
        <v/>
      </c>
      <c r="X53" s="125" t="str">
        <f t="shared" si="29"/>
        <v/>
      </c>
      <c r="Y53" s="125" t="str">
        <f t="shared" si="29"/>
        <v/>
      </c>
      <c r="Z53" s="125" t="str">
        <f t="shared" si="29"/>
        <v/>
      </c>
      <c r="AA53" s="125" t="str">
        <f t="shared" si="29"/>
        <v/>
      </c>
      <c r="AB53" s="125" t="str">
        <f t="shared" si="29"/>
        <v/>
      </c>
      <c r="AC53" s="125" t="str">
        <f t="shared" si="29"/>
        <v/>
      </c>
      <c r="AD53" s="125" t="str">
        <f t="shared" si="29"/>
        <v/>
      </c>
      <c r="AE53" s="125" t="str">
        <f t="shared" si="29"/>
        <v/>
      </c>
      <c r="AF53" s="125" t="str">
        <f t="shared" si="29"/>
        <v/>
      </c>
      <c r="AG53" s="124" t="str">
        <f t="shared" si="29"/>
        <v/>
      </c>
      <c r="AH53" s="124" t="str">
        <f t="shared" si="29"/>
        <v/>
      </c>
      <c r="AI53" s="124" t="str">
        <f t="shared" si="29"/>
        <v/>
      </c>
      <c r="AJ53" s="124" t="str">
        <f t="shared" si="29"/>
        <v/>
      </c>
      <c r="AK53" s="124" t="str">
        <f t="shared" si="29"/>
        <v/>
      </c>
      <c r="AL53" s="124" t="str">
        <f t="shared" si="25"/>
        <v/>
      </c>
      <c r="AM53" s="124" t="str">
        <f t="shared" si="25"/>
        <v/>
      </c>
      <c r="AN53" s="124" t="str">
        <f t="shared" si="25"/>
        <v/>
      </c>
    </row>
    <row r="54" spans="1:40" s="139" customFormat="1">
      <c r="A54" s="133">
        <v>49</v>
      </c>
      <c r="B54" s="134">
        <v>13</v>
      </c>
      <c r="C54" s="135" t="str">
        <f>IF(追加記入欄!FJ10="", "", 追加記入欄!FJ10)</f>
        <v/>
      </c>
      <c r="D54" s="137" t="str">
        <f>IF(追加記入欄!GN4=TRUE,1,IF(追加記入欄!GO4=TRUE,2,IF(追加記入欄!GP4=TRUE,3,IF(追加記入欄!GQ4=TRUE,4,""))))</f>
        <v/>
      </c>
      <c r="E54" s="138" t="str">
        <f>IF(追加記入欄!FJ7="", "",追加記入欄!FJ7)</f>
        <v/>
      </c>
      <c r="F54" s="138" t="str">
        <f>IF(追加記入欄!FJ12="", "",追加記入欄!FJ12)</f>
        <v/>
      </c>
      <c r="G54" s="137" t="str">
        <f>IF(追加記入欄!GN13,1,"")</f>
        <v/>
      </c>
      <c r="H54" s="137" t="str">
        <f>IF(追加記入欄!FJ14="","",VALUE(追加記入欄!FJ14))</f>
        <v/>
      </c>
      <c r="I54" s="137" t="str">
        <f>IF(ISBLANK(追加記入欄!FK16),"",追加記入欄!FK16)</f>
        <v/>
      </c>
      <c r="J54" s="138" t="str">
        <f>IF(追加記入欄!FK18="", "",追加記入欄!FK18)</f>
        <v/>
      </c>
      <c r="K54" s="137" t="str">
        <f>IF(追加記入欄!FK26="", "",追加記入欄!FK26)</f>
        <v/>
      </c>
      <c r="L54" s="137" t="str">
        <f>IF(追加記入欄!FK30="", "",追加記入欄!FK30)</f>
        <v/>
      </c>
      <c r="M54" s="137" t="str">
        <f>IF(追加記入欄!FM32="", "",追加記入欄!FM32)</f>
        <v/>
      </c>
      <c r="N54" s="137" t="str">
        <f>IF(追加記入欄!FN20="", "", 追加記入欄!FN20)</f>
        <v/>
      </c>
      <c r="O54" s="137" t="str">
        <f>IF(追加記入欄!FN21="", "", 追加記入欄!FN21)</f>
        <v/>
      </c>
      <c r="P54" s="137" t="str">
        <f>IF(追加記入欄!FN22="", "", 追加記入欄!FN22)</f>
        <v/>
      </c>
      <c r="Q54" s="137" t="str">
        <f>IF(追加記入欄!FN23="", "", 追加記入欄!FN23)</f>
        <v/>
      </c>
      <c r="R54" s="137" t="str">
        <f>IF(追加記入欄!FN24="", "", 追加記入欄!FN24)</f>
        <v/>
      </c>
      <c r="S54" s="137" t="str">
        <f>IF(追加記入欄!FN25="", "", 追加記入欄!FN25)</f>
        <v/>
      </c>
      <c r="T54" s="137" t="str">
        <f>IF(追加記入欄!GN28,1,"")</f>
        <v/>
      </c>
      <c r="U54" s="137" t="str">
        <f>IF(追加記入欄!FJ11="", "", 追加記入欄!FJ11)</f>
        <v/>
      </c>
      <c r="V54" s="137" t="str">
        <f t="shared" si="29"/>
        <v/>
      </c>
      <c r="W54" s="137" t="str">
        <f t="shared" si="29"/>
        <v/>
      </c>
      <c r="X54" s="138" t="str">
        <f t="shared" si="29"/>
        <v/>
      </c>
      <c r="Y54" s="138" t="str">
        <f t="shared" si="29"/>
        <v/>
      </c>
      <c r="Z54" s="137" t="str">
        <f t="shared" si="29"/>
        <v/>
      </c>
      <c r="AA54" s="137" t="str">
        <f t="shared" si="29"/>
        <v/>
      </c>
      <c r="AB54" s="137" t="str">
        <f t="shared" si="29"/>
        <v/>
      </c>
      <c r="AC54" s="138" t="str">
        <f t="shared" si="29"/>
        <v/>
      </c>
      <c r="AD54" s="137" t="str">
        <f t="shared" si="29"/>
        <v/>
      </c>
      <c r="AE54" s="137" t="str">
        <f t="shared" si="29"/>
        <v/>
      </c>
      <c r="AF54" s="137" t="str">
        <f t="shared" si="29"/>
        <v/>
      </c>
      <c r="AG54" s="137" t="str">
        <f t="shared" si="29"/>
        <v/>
      </c>
      <c r="AH54" s="137" t="str">
        <f t="shared" si="29"/>
        <v/>
      </c>
      <c r="AI54" s="137" t="str">
        <f t="shared" si="29"/>
        <v/>
      </c>
      <c r="AJ54" s="137" t="str">
        <f t="shared" si="29"/>
        <v/>
      </c>
      <c r="AK54" s="137" t="str">
        <f t="shared" ref="AK54:AN65" si="48">IFERROR(VLOOKUP($B54,$C$6:$U$65,AK$1,FALSE),"")</f>
        <v/>
      </c>
      <c r="AL54" s="137" t="str">
        <f t="shared" si="48"/>
        <v/>
      </c>
      <c r="AM54" s="137" t="str">
        <f t="shared" si="48"/>
        <v/>
      </c>
      <c r="AN54" s="137" t="str">
        <f t="shared" si="48"/>
        <v/>
      </c>
    </row>
    <row r="55" spans="1:40" s="139" customFormat="1">
      <c r="A55" s="133">
        <v>50</v>
      </c>
      <c r="B55" s="134">
        <v>13</v>
      </c>
      <c r="C55" s="135" t="str">
        <f>C54</f>
        <v/>
      </c>
      <c r="D55" s="137" t="str">
        <f t="shared" ref="D55:M57" si="49">D54</f>
        <v/>
      </c>
      <c r="E55" s="138" t="str">
        <f t="shared" si="49"/>
        <v/>
      </c>
      <c r="F55" s="138" t="str">
        <f t="shared" si="49"/>
        <v/>
      </c>
      <c r="G55" s="138" t="str">
        <f t="shared" si="49"/>
        <v/>
      </c>
      <c r="H55" s="138" t="str">
        <f t="shared" si="49"/>
        <v/>
      </c>
      <c r="I55" s="138" t="str">
        <f t="shared" si="49"/>
        <v/>
      </c>
      <c r="J55" s="138" t="str">
        <f t="shared" si="49"/>
        <v/>
      </c>
      <c r="K55" s="138" t="str">
        <f t="shared" si="49"/>
        <v/>
      </c>
      <c r="L55" s="138" t="str">
        <f t="shared" si="49"/>
        <v/>
      </c>
      <c r="M55" s="138" t="str">
        <f t="shared" si="49"/>
        <v/>
      </c>
      <c r="N55" s="137" t="str">
        <f>N54</f>
        <v/>
      </c>
      <c r="O55" s="137" t="str">
        <f t="shared" ref="O55:U57" si="50">O54</f>
        <v/>
      </c>
      <c r="P55" s="137" t="str">
        <f t="shared" si="50"/>
        <v/>
      </c>
      <c r="Q55" s="137" t="str">
        <f t="shared" si="50"/>
        <v/>
      </c>
      <c r="R55" s="137" t="str">
        <f t="shared" si="50"/>
        <v/>
      </c>
      <c r="S55" s="137" t="str">
        <f t="shared" si="50"/>
        <v/>
      </c>
      <c r="T55" s="137" t="str">
        <f t="shared" si="50"/>
        <v/>
      </c>
      <c r="U55" s="137" t="str">
        <f t="shared" si="50"/>
        <v/>
      </c>
      <c r="V55" s="137" t="str">
        <f t="shared" ref="V55:AK65" si="51">IFERROR(VLOOKUP($B55,$C$6:$U$65,V$1,FALSE),"")</f>
        <v/>
      </c>
      <c r="W55" s="137" t="str">
        <f t="shared" si="51"/>
        <v/>
      </c>
      <c r="X55" s="138" t="str">
        <f t="shared" si="51"/>
        <v/>
      </c>
      <c r="Y55" s="138" t="str">
        <f t="shared" si="51"/>
        <v/>
      </c>
      <c r="Z55" s="138" t="str">
        <f t="shared" si="51"/>
        <v/>
      </c>
      <c r="AA55" s="138" t="str">
        <f t="shared" si="51"/>
        <v/>
      </c>
      <c r="AB55" s="138" t="str">
        <f t="shared" si="51"/>
        <v/>
      </c>
      <c r="AC55" s="138" t="str">
        <f t="shared" si="51"/>
        <v/>
      </c>
      <c r="AD55" s="138" t="str">
        <f t="shared" si="51"/>
        <v/>
      </c>
      <c r="AE55" s="138" t="str">
        <f t="shared" si="51"/>
        <v/>
      </c>
      <c r="AF55" s="138" t="str">
        <f t="shared" si="51"/>
        <v/>
      </c>
      <c r="AG55" s="137" t="str">
        <f t="shared" si="51"/>
        <v/>
      </c>
      <c r="AH55" s="137" t="str">
        <f t="shared" si="51"/>
        <v/>
      </c>
      <c r="AI55" s="137" t="str">
        <f t="shared" si="51"/>
        <v/>
      </c>
      <c r="AJ55" s="137" t="str">
        <f t="shared" si="51"/>
        <v/>
      </c>
      <c r="AK55" s="137" t="str">
        <f t="shared" si="51"/>
        <v/>
      </c>
      <c r="AL55" s="137" t="str">
        <f t="shared" si="48"/>
        <v/>
      </c>
      <c r="AM55" s="137" t="str">
        <f t="shared" si="48"/>
        <v/>
      </c>
      <c r="AN55" s="137" t="str">
        <f t="shared" si="48"/>
        <v/>
      </c>
    </row>
    <row r="56" spans="1:40" s="139" customFormat="1">
      <c r="A56" s="133">
        <v>51</v>
      </c>
      <c r="B56" s="134">
        <v>13</v>
      </c>
      <c r="C56" s="135" t="str">
        <f t="shared" ref="C56:C57" si="52">C55</f>
        <v/>
      </c>
      <c r="D56" s="137" t="str">
        <f t="shared" si="49"/>
        <v/>
      </c>
      <c r="E56" s="138" t="str">
        <f t="shared" si="49"/>
        <v/>
      </c>
      <c r="F56" s="138" t="str">
        <f t="shared" si="49"/>
        <v/>
      </c>
      <c r="G56" s="138" t="str">
        <f t="shared" si="49"/>
        <v/>
      </c>
      <c r="H56" s="138" t="str">
        <f t="shared" si="49"/>
        <v/>
      </c>
      <c r="I56" s="138" t="str">
        <f t="shared" si="49"/>
        <v/>
      </c>
      <c r="J56" s="138" t="str">
        <f t="shared" si="49"/>
        <v/>
      </c>
      <c r="K56" s="138" t="str">
        <f t="shared" si="49"/>
        <v/>
      </c>
      <c r="L56" s="138" t="str">
        <f t="shared" si="49"/>
        <v/>
      </c>
      <c r="M56" s="138" t="str">
        <f t="shared" si="49"/>
        <v/>
      </c>
      <c r="N56" s="137" t="str">
        <f t="shared" ref="N56:N57" si="53">N55</f>
        <v/>
      </c>
      <c r="O56" s="137" t="str">
        <f t="shared" si="50"/>
        <v/>
      </c>
      <c r="P56" s="137" t="str">
        <f t="shared" si="50"/>
        <v/>
      </c>
      <c r="Q56" s="137" t="str">
        <f t="shared" si="50"/>
        <v/>
      </c>
      <c r="R56" s="137" t="str">
        <f t="shared" si="50"/>
        <v/>
      </c>
      <c r="S56" s="137" t="str">
        <f t="shared" si="50"/>
        <v/>
      </c>
      <c r="T56" s="137" t="str">
        <f t="shared" si="50"/>
        <v/>
      </c>
      <c r="U56" s="137" t="str">
        <f t="shared" si="50"/>
        <v/>
      </c>
      <c r="V56" s="137" t="str">
        <f t="shared" si="51"/>
        <v/>
      </c>
      <c r="W56" s="137" t="str">
        <f t="shared" si="51"/>
        <v/>
      </c>
      <c r="X56" s="138" t="str">
        <f t="shared" si="51"/>
        <v/>
      </c>
      <c r="Y56" s="138" t="str">
        <f t="shared" si="51"/>
        <v/>
      </c>
      <c r="Z56" s="138" t="str">
        <f t="shared" si="51"/>
        <v/>
      </c>
      <c r="AA56" s="138" t="str">
        <f t="shared" si="51"/>
        <v/>
      </c>
      <c r="AB56" s="138" t="str">
        <f t="shared" si="51"/>
        <v/>
      </c>
      <c r="AC56" s="138" t="str">
        <f t="shared" si="51"/>
        <v/>
      </c>
      <c r="AD56" s="138" t="str">
        <f t="shared" si="51"/>
        <v/>
      </c>
      <c r="AE56" s="138" t="str">
        <f t="shared" si="51"/>
        <v/>
      </c>
      <c r="AF56" s="138" t="str">
        <f t="shared" si="51"/>
        <v/>
      </c>
      <c r="AG56" s="137" t="str">
        <f t="shared" si="51"/>
        <v/>
      </c>
      <c r="AH56" s="137" t="str">
        <f t="shared" si="51"/>
        <v/>
      </c>
      <c r="AI56" s="137" t="str">
        <f t="shared" si="51"/>
        <v/>
      </c>
      <c r="AJ56" s="137" t="str">
        <f t="shared" si="51"/>
        <v/>
      </c>
      <c r="AK56" s="137" t="str">
        <f t="shared" si="51"/>
        <v/>
      </c>
      <c r="AL56" s="137" t="str">
        <f t="shared" si="48"/>
        <v/>
      </c>
      <c r="AM56" s="137" t="str">
        <f t="shared" si="48"/>
        <v/>
      </c>
      <c r="AN56" s="137" t="str">
        <f t="shared" si="48"/>
        <v/>
      </c>
    </row>
    <row r="57" spans="1:40" s="139" customFormat="1">
      <c r="A57" s="133">
        <v>52</v>
      </c>
      <c r="B57" s="134">
        <v>13</v>
      </c>
      <c r="C57" s="135" t="str">
        <f t="shared" si="52"/>
        <v/>
      </c>
      <c r="D57" s="137" t="str">
        <f>D56</f>
        <v/>
      </c>
      <c r="E57" s="138" t="str">
        <f>E56</f>
        <v/>
      </c>
      <c r="F57" s="138" t="str">
        <f>F56</f>
        <v/>
      </c>
      <c r="G57" s="138" t="str">
        <f t="shared" si="49"/>
        <v/>
      </c>
      <c r="H57" s="138" t="str">
        <f t="shared" si="49"/>
        <v/>
      </c>
      <c r="I57" s="138" t="str">
        <f t="shared" si="49"/>
        <v/>
      </c>
      <c r="J57" s="138" t="str">
        <f t="shared" si="49"/>
        <v/>
      </c>
      <c r="K57" s="138" t="str">
        <f t="shared" si="49"/>
        <v/>
      </c>
      <c r="L57" s="138" t="str">
        <f t="shared" si="49"/>
        <v/>
      </c>
      <c r="M57" s="138" t="str">
        <f t="shared" si="49"/>
        <v/>
      </c>
      <c r="N57" s="137" t="str">
        <f t="shared" si="53"/>
        <v/>
      </c>
      <c r="O57" s="137" t="str">
        <f t="shared" si="50"/>
        <v/>
      </c>
      <c r="P57" s="137" t="str">
        <f t="shared" si="50"/>
        <v/>
      </c>
      <c r="Q57" s="137" t="str">
        <f t="shared" si="50"/>
        <v/>
      </c>
      <c r="R57" s="137" t="str">
        <f t="shared" si="50"/>
        <v/>
      </c>
      <c r="S57" s="137" t="str">
        <f t="shared" si="50"/>
        <v/>
      </c>
      <c r="T57" s="137" t="str">
        <f t="shared" si="50"/>
        <v/>
      </c>
      <c r="U57" s="137" t="str">
        <f t="shared" si="50"/>
        <v/>
      </c>
      <c r="V57" s="137" t="str">
        <f t="shared" si="51"/>
        <v/>
      </c>
      <c r="W57" s="137" t="str">
        <f t="shared" si="51"/>
        <v/>
      </c>
      <c r="X57" s="138" t="str">
        <f t="shared" si="51"/>
        <v/>
      </c>
      <c r="Y57" s="138" t="str">
        <f t="shared" si="51"/>
        <v/>
      </c>
      <c r="Z57" s="138" t="str">
        <f t="shared" si="51"/>
        <v/>
      </c>
      <c r="AA57" s="138" t="str">
        <f t="shared" si="51"/>
        <v/>
      </c>
      <c r="AB57" s="138" t="str">
        <f t="shared" si="51"/>
        <v/>
      </c>
      <c r="AC57" s="138" t="str">
        <f t="shared" si="51"/>
        <v/>
      </c>
      <c r="AD57" s="138" t="str">
        <f t="shared" si="51"/>
        <v/>
      </c>
      <c r="AE57" s="138" t="str">
        <f t="shared" si="51"/>
        <v/>
      </c>
      <c r="AF57" s="138" t="str">
        <f t="shared" si="51"/>
        <v/>
      </c>
      <c r="AG57" s="137" t="str">
        <f t="shared" si="51"/>
        <v/>
      </c>
      <c r="AH57" s="137" t="str">
        <f t="shared" si="51"/>
        <v/>
      </c>
      <c r="AI57" s="137" t="str">
        <f t="shared" si="51"/>
        <v/>
      </c>
      <c r="AJ57" s="137" t="str">
        <f t="shared" si="51"/>
        <v/>
      </c>
      <c r="AK57" s="137" t="str">
        <f t="shared" si="51"/>
        <v/>
      </c>
      <c r="AL57" s="137" t="str">
        <f t="shared" si="48"/>
        <v/>
      </c>
      <c r="AM57" s="137" t="str">
        <f t="shared" si="48"/>
        <v/>
      </c>
      <c r="AN57" s="137" t="str">
        <f t="shared" si="48"/>
        <v/>
      </c>
    </row>
    <row r="58" spans="1:40" s="105" customFormat="1">
      <c r="A58" s="99">
        <v>53</v>
      </c>
      <c r="B58" s="100">
        <v>14</v>
      </c>
      <c r="C58" s="101" t="str">
        <f>IF(追加記入欄!FS10="", "", 追加記入欄!FS10)</f>
        <v/>
      </c>
      <c r="D58" s="103" t="str">
        <f>D54</f>
        <v/>
      </c>
      <c r="E58" s="104" t="str">
        <f>E54</f>
        <v/>
      </c>
      <c r="F58" s="104" t="str">
        <f>IF(追加記入欄!FS12="", "",追加記入欄!FS12)</f>
        <v/>
      </c>
      <c r="G58" s="103" t="str">
        <f>IF(追加記入欄!GO13,1,"")</f>
        <v/>
      </c>
      <c r="H58" s="103" t="str">
        <f>IF(追加記入欄!FS14="","",VALUE(追加記入欄!FS14))</f>
        <v/>
      </c>
      <c r="I58" s="103" t="str">
        <f>IF(ISBLANK(追加記入欄!FT16),"",追加記入欄!FT16)</f>
        <v/>
      </c>
      <c r="J58" s="104" t="str">
        <f>IF(追加記入欄!FT18="", "",追加記入欄!FT18)</f>
        <v/>
      </c>
      <c r="K58" s="103" t="str">
        <f>IF(追加記入欄!FT26="", "",追加記入欄!FT26)</f>
        <v/>
      </c>
      <c r="L58" s="103" t="str">
        <f>IF(追加記入欄!FT30="", "",追加記入欄!FT30)</f>
        <v/>
      </c>
      <c r="M58" s="103" t="str">
        <f>IF(追加記入欄!FV32="", "",追加記入欄!FV32)</f>
        <v/>
      </c>
      <c r="N58" s="103" t="str">
        <f>IF(追加記入欄!FW20="", "", 追加記入欄!FW20)</f>
        <v/>
      </c>
      <c r="O58" s="103" t="str">
        <f>IF(追加記入欄!FW21="", "", 追加記入欄!FW21)</f>
        <v/>
      </c>
      <c r="P58" s="103" t="str">
        <f>IF(追加記入欄!FW22="", "", 追加記入欄!FW22)</f>
        <v/>
      </c>
      <c r="Q58" s="103" t="str">
        <f>IF(追加記入欄!FW23="", "", 追加記入欄!FW23)</f>
        <v/>
      </c>
      <c r="R58" s="103" t="str">
        <f>IF(追加記入欄!FW24="", "", 追加記入欄!FW24)</f>
        <v/>
      </c>
      <c r="S58" s="103" t="str">
        <f>IF(追加記入欄!FW25="", "", 追加記入欄!FW25)</f>
        <v/>
      </c>
      <c r="T58" s="103" t="str">
        <f>IF(追加記入欄!GO28,1,"")</f>
        <v/>
      </c>
      <c r="U58" s="103" t="str">
        <f>IF(追加記入欄!FS11="", "", 追加記入欄!FS11)</f>
        <v/>
      </c>
      <c r="V58" s="103" t="str">
        <f t="shared" si="51"/>
        <v/>
      </c>
      <c r="W58" s="103" t="str">
        <f t="shared" si="51"/>
        <v/>
      </c>
      <c r="X58" s="104" t="str">
        <f t="shared" si="51"/>
        <v/>
      </c>
      <c r="Y58" s="104" t="str">
        <f t="shared" si="51"/>
        <v/>
      </c>
      <c r="Z58" s="103" t="str">
        <f t="shared" si="51"/>
        <v/>
      </c>
      <c r="AA58" s="103" t="str">
        <f t="shared" si="51"/>
        <v/>
      </c>
      <c r="AB58" s="103" t="str">
        <f t="shared" si="51"/>
        <v/>
      </c>
      <c r="AC58" s="104" t="str">
        <f t="shared" si="51"/>
        <v/>
      </c>
      <c r="AD58" s="103" t="str">
        <f t="shared" si="51"/>
        <v/>
      </c>
      <c r="AE58" s="103" t="str">
        <f t="shared" si="51"/>
        <v/>
      </c>
      <c r="AF58" s="103" t="str">
        <f t="shared" si="51"/>
        <v/>
      </c>
      <c r="AG58" s="103" t="str">
        <f t="shared" si="51"/>
        <v/>
      </c>
      <c r="AH58" s="103" t="str">
        <f t="shared" si="51"/>
        <v/>
      </c>
      <c r="AI58" s="103" t="str">
        <f t="shared" si="51"/>
        <v/>
      </c>
      <c r="AJ58" s="103" t="str">
        <f t="shared" si="51"/>
        <v/>
      </c>
      <c r="AK58" s="103" t="str">
        <f t="shared" si="51"/>
        <v/>
      </c>
      <c r="AL58" s="103" t="str">
        <f t="shared" si="48"/>
        <v/>
      </c>
      <c r="AM58" s="103" t="str">
        <f t="shared" si="48"/>
        <v/>
      </c>
      <c r="AN58" s="103" t="str">
        <f t="shared" si="48"/>
        <v/>
      </c>
    </row>
    <row r="59" spans="1:40" s="105" customFormat="1">
      <c r="A59" s="99">
        <v>54</v>
      </c>
      <c r="B59" s="100">
        <v>14</v>
      </c>
      <c r="C59" s="101" t="str">
        <f>C58</f>
        <v/>
      </c>
      <c r="D59" s="103" t="str">
        <f t="shared" ref="D59:M61" si="54">D58</f>
        <v/>
      </c>
      <c r="E59" s="104" t="str">
        <f t="shared" si="54"/>
        <v/>
      </c>
      <c r="F59" s="104" t="str">
        <f t="shared" si="54"/>
        <v/>
      </c>
      <c r="G59" s="104" t="str">
        <f t="shared" si="54"/>
        <v/>
      </c>
      <c r="H59" s="104" t="str">
        <f t="shared" si="54"/>
        <v/>
      </c>
      <c r="I59" s="104" t="str">
        <f t="shared" si="54"/>
        <v/>
      </c>
      <c r="J59" s="104" t="str">
        <f t="shared" si="54"/>
        <v/>
      </c>
      <c r="K59" s="104" t="str">
        <f t="shared" si="54"/>
        <v/>
      </c>
      <c r="L59" s="104" t="str">
        <f t="shared" si="54"/>
        <v/>
      </c>
      <c r="M59" s="104" t="str">
        <f t="shared" si="54"/>
        <v/>
      </c>
      <c r="N59" s="103" t="str">
        <f>N58</f>
        <v/>
      </c>
      <c r="O59" s="103" t="str">
        <f t="shared" ref="O59:U61" si="55">O58</f>
        <v/>
      </c>
      <c r="P59" s="103" t="str">
        <f t="shared" si="55"/>
        <v/>
      </c>
      <c r="Q59" s="103" t="str">
        <f t="shared" si="55"/>
        <v/>
      </c>
      <c r="R59" s="103" t="str">
        <f t="shared" si="55"/>
        <v/>
      </c>
      <c r="S59" s="103" t="str">
        <f t="shared" si="55"/>
        <v/>
      </c>
      <c r="T59" s="103" t="str">
        <f t="shared" si="55"/>
        <v/>
      </c>
      <c r="U59" s="103" t="str">
        <f t="shared" si="55"/>
        <v/>
      </c>
      <c r="V59" s="103" t="str">
        <f t="shared" si="51"/>
        <v/>
      </c>
      <c r="W59" s="103" t="str">
        <f t="shared" si="51"/>
        <v/>
      </c>
      <c r="X59" s="104" t="str">
        <f t="shared" si="51"/>
        <v/>
      </c>
      <c r="Y59" s="104" t="str">
        <f t="shared" si="51"/>
        <v/>
      </c>
      <c r="Z59" s="104" t="str">
        <f t="shared" si="51"/>
        <v/>
      </c>
      <c r="AA59" s="104" t="str">
        <f t="shared" si="51"/>
        <v/>
      </c>
      <c r="AB59" s="104" t="str">
        <f t="shared" si="51"/>
        <v/>
      </c>
      <c r="AC59" s="104" t="str">
        <f t="shared" si="51"/>
        <v/>
      </c>
      <c r="AD59" s="104" t="str">
        <f t="shared" si="51"/>
        <v/>
      </c>
      <c r="AE59" s="104" t="str">
        <f t="shared" si="51"/>
        <v/>
      </c>
      <c r="AF59" s="104" t="str">
        <f t="shared" si="51"/>
        <v/>
      </c>
      <c r="AG59" s="103" t="str">
        <f t="shared" si="51"/>
        <v/>
      </c>
      <c r="AH59" s="103" t="str">
        <f t="shared" si="51"/>
        <v/>
      </c>
      <c r="AI59" s="103" t="str">
        <f t="shared" si="51"/>
        <v/>
      </c>
      <c r="AJ59" s="103" t="str">
        <f t="shared" si="51"/>
        <v/>
      </c>
      <c r="AK59" s="103" t="str">
        <f t="shared" si="51"/>
        <v/>
      </c>
      <c r="AL59" s="103" t="str">
        <f t="shared" si="48"/>
        <v/>
      </c>
      <c r="AM59" s="103" t="str">
        <f t="shared" si="48"/>
        <v/>
      </c>
      <c r="AN59" s="103" t="str">
        <f t="shared" si="48"/>
        <v/>
      </c>
    </row>
    <row r="60" spans="1:40" s="105" customFormat="1">
      <c r="A60" s="99">
        <v>55</v>
      </c>
      <c r="B60" s="100">
        <v>14</v>
      </c>
      <c r="C60" s="101" t="str">
        <f t="shared" ref="C60:C61" si="56">C59</f>
        <v/>
      </c>
      <c r="D60" s="103" t="str">
        <f t="shared" si="54"/>
        <v/>
      </c>
      <c r="E60" s="104" t="str">
        <f t="shared" si="54"/>
        <v/>
      </c>
      <c r="F60" s="104" t="str">
        <f t="shared" si="54"/>
        <v/>
      </c>
      <c r="G60" s="104" t="str">
        <f t="shared" si="54"/>
        <v/>
      </c>
      <c r="H60" s="104" t="str">
        <f t="shared" si="54"/>
        <v/>
      </c>
      <c r="I60" s="104" t="str">
        <f t="shared" si="54"/>
        <v/>
      </c>
      <c r="J60" s="104" t="str">
        <f t="shared" si="54"/>
        <v/>
      </c>
      <c r="K60" s="104" t="str">
        <f t="shared" si="54"/>
        <v/>
      </c>
      <c r="L60" s="104" t="str">
        <f t="shared" si="54"/>
        <v/>
      </c>
      <c r="M60" s="104" t="str">
        <f t="shared" si="54"/>
        <v/>
      </c>
      <c r="N60" s="103" t="str">
        <f t="shared" ref="N60:N61" si="57">N59</f>
        <v/>
      </c>
      <c r="O60" s="103" t="str">
        <f t="shared" si="55"/>
        <v/>
      </c>
      <c r="P60" s="103" t="str">
        <f t="shared" si="55"/>
        <v/>
      </c>
      <c r="Q60" s="103" t="str">
        <f t="shared" si="55"/>
        <v/>
      </c>
      <c r="R60" s="103" t="str">
        <f t="shared" si="55"/>
        <v/>
      </c>
      <c r="S60" s="103" t="str">
        <f t="shared" si="55"/>
        <v/>
      </c>
      <c r="T60" s="103" t="str">
        <f t="shared" si="55"/>
        <v/>
      </c>
      <c r="U60" s="103" t="str">
        <f t="shared" si="55"/>
        <v/>
      </c>
      <c r="V60" s="103" t="str">
        <f t="shared" si="51"/>
        <v/>
      </c>
      <c r="W60" s="103" t="str">
        <f t="shared" si="51"/>
        <v/>
      </c>
      <c r="X60" s="104" t="str">
        <f t="shared" si="51"/>
        <v/>
      </c>
      <c r="Y60" s="104" t="str">
        <f t="shared" si="51"/>
        <v/>
      </c>
      <c r="Z60" s="104" t="str">
        <f t="shared" si="51"/>
        <v/>
      </c>
      <c r="AA60" s="104" t="str">
        <f t="shared" si="51"/>
        <v/>
      </c>
      <c r="AB60" s="104" t="str">
        <f t="shared" si="51"/>
        <v/>
      </c>
      <c r="AC60" s="104" t="str">
        <f t="shared" si="51"/>
        <v/>
      </c>
      <c r="AD60" s="104" t="str">
        <f t="shared" si="51"/>
        <v/>
      </c>
      <c r="AE60" s="104" t="str">
        <f t="shared" si="51"/>
        <v/>
      </c>
      <c r="AF60" s="104" t="str">
        <f t="shared" si="51"/>
        <v/>
      </c>
      <c r="AG60" s="103" t="str">
        <f t="shared" si="51"/>
        <v/>
      </c>
      <c r="AH60" s="103" t="str">
        <f t="shared" si="51"/>
        <v/>
      </c>
      <c r="AI60" s="103" t="str">
        <f t="shared" si="51"/>
        <v/>
      </c>
      <c r="AJ60" s="103" t="str">
        <f t="shared" si="51"/>
        <v/>
      </c>
      <c r="AK60" s="103" t="str">
        <f t="shared" si="51"/>
        <v/>
      </c>
      <c r="AL60" s="103" t="str">
        <f t="shared" si="48"/>
        <v/>
      </c>
      <c r="AM60" s="103" t="str">
        <f t="shared" si="48"/>
        <v/>
      </c>
      <c r="AN60" s="103" t="str">
        <f t="shared" si="48"/>
        <v/>
      </c>
    </row>
    <row r="61" spans="1:40" s="105" customFormat="1">
      <c r="A61" s="99">
        <v>56</v>
      </c>
      <c r="B61" s="100">
        <v>14</v>
      </c>
      <c r="C61" s="101" t="str">
        <f t="shared" si="56"/>
        <v/>
      </c>
      <c r="D61" s="103" t="str">
        <f>D60</f>
        <v/>
      </c>
      <c r="E61" s="104" t="str">
        <f>E60</f>
        <v/>
      </c>
      <c r="F61" s="104" t="str">
        <f>F60</f>
        <v/>
      </c>
      <c r="G61" s="104" t="str">
        <f t="shared" si="54"/>
        <v/>
      </c>
      <c r="H61" s="104" t="str">
        <f t="shared" si="54"/>
        <v/>
      </c>
      <c r="I61" s="104" t="str">
        <f t="shared" si="54"/>
        <v/>
      </c>
      <c r="J61" s="104" t="str">
        <f t="shared" si="54"/>
        <v/>
      </c>
      <c r="K61" s="104" t="str">
        <f t="shared" si="54"/>
        <v/>
      </c>
      <c r="L61" s="104" t="str">
        <f t="shared" si="54"/>
        <v/>
      </c>
      <c r="M61" s="104" t="str">
        <f t="shared" si="54"/>
        <v/>
      </c>
      <c r="N61" s="103" t="str">
        <f t="shared" si="57"/>
        <v/>
      </c>
      <c r="O61" s="103" t="str">
        <f t="shared" si="55"/>
        <v/>
      </c>
      <c r="P61" s="103" t="str">
        <f t="shared" si="55"/>
        <v/>
      </c>
      <c r="Q61" s="103" t="str">
        <f t="shared" si="55"/>
        <v/>
      </c>
      <c r="R61" s="103" t="str">
        <f t="shared" si="55"/>
        <v/>
      </c>
      <c r="S61" s="103" t="str">
        <f t="shared" si="55"/>
        <v/>
      </c>
      <c r="T61" s="103" t="str">
        <f t="shared" si="55"/>
        <v/>
      </c>
      <c r="U61" s="103" t="str">
        <f t="shared" si="55"/>
        <v/>
      </c>
      <c r="V61" s="103" t="str">
        <f t="shared" si="51"/>
        <v/>
      </c>
      <c r="W61" s="103" t="str">
        <f t="shared" si="51"/>
        <v/>
      </c>
      <c r="X61" s="104" t="str">
        <f t="shared" si="51"/>
        <v/>
      </c>
      <c r="Y61" s="104" t="str">
        <f t="shared" si="51"/>
        <v/>
      </c>
      <c r="Z61" s="104" t="str">
        <f t="shared" si="51"/>
        <v/>
      </c>
      <c r="AA61" s="104" t="str">
        <f t="shared" si="51"/>
        <v/>
      </c>
      <c r="AB61" s="104" t="str">
        <f t="shared" si="51"/>
        <v/>
      </c>
      <c r="AC61" s="104" t="str">
        <f t="shared" si="51"/>
        <v/>
      </c>
      <c r="AD61" s="104" t="str">
        <f t="shared" si="51"/>
        <v/>
      </c>
      <c r="AE61" s="104" t="str">
        <f t="shared" si="51"/>
        <v/>
      </c>
      <c r="AF61" s="104" t="str">
        <f t="shared" si="51"/>
        <v/>
      </c>
      <c r="AG61" s="103" t="str">
        <f t="shared" si="51"/>
        <v/>
      </c>
      <c r="AH61" s="103" t="str">
        <f t="shared" si="51"/>
        <v/>
      </c>
      <c r="AI61" s="103" t="str">
        <f t="shared" si="51"/>
        <v/>
      </c>
      <c r="AJ61" s="103" t="str">
        <f t="shared" si="51"/>
        <v/>
      </c>
      <c r="AK61" s="103" t="str">
        <f t="shared" si="51"/>
        <v/>
      </c>
      <c r="AL61" s="103" t="str">
        <f t="shared" si="48"/>
        <v/>
      </c>
      <c r="AM61" s="103" t="str">
        <f t="shared" si="48"/>
        <v/>
      </c>
      <c r="AN61" s="103" t="str">
        <f t="shared" si="48"/>
        <v/>
      </c>
    </row>
    <row r="62" spans="1:40" s="112" customFormat="1">
      <c r="A62" s="106">
        <v>57</v>
      </c>
      <c r="B62" s="107">
        <v>15</v>
      </c>
      <c r="C62" s="108" t="str">
        <f>IF(追加記入欄!GB10="", "", 追加記入欄!GB10)</f>
        <v/>
      </c>
      <c r="D62" s="110" t="str">
        <f>D54</f>
        <v/>
      </c>
      <c r="E62" s="111" t="str">
        <f>E54</f>
        <v/>
      </c>
      <c r="F62" s="111" t="str">
        <f>IF(追加記入欄!GB12="", "",追加記入欄!GB12)</f>
        <v/>
      </c>
      <c r="G62" s="110" t="str">
        <f>IF(追加記入欄!GP13,1,"")</f>
        <v/>
      </c>
      <c r="H62" s="110" t="str">
        <f>IF(追加記入欄!GB14="","",VALUE(追加記入欄!GB14))</f>
        <v/>
      </c>
      <c r="I62" s="110" t="str">
        <f>IF(ISBLANK(追加記入欄!GC16),"",追加記入欄!GC16)</f>
        <v/>
      </c>
      <c r="J62" s="142" t="str">
        <f>IF(追加記入欄!GC18="", "",追加記入欄!GC18)</f>
        <v/>
      </c>
      <c r="K62" s="110" t="str">
        <f>IF(追加記入欄!GC26="", "",追加記入欄!GC26)</f>
        <v/>
      </c>
      <c r="L62" s="110" t="str">
        <f>IF(追加記入欄!GC30="", "",追加記入欄!GC30)</f>
        <v/>
      </c>
      <c r="M62" s="110" t="str">
        <f>IF(追加記入欄!GE32="", "",追加記入欄!GE32)</f>
        <v/>
      </c>
      <c r="N62" s="110" t="str">
        <f>IF(追加記入欄!GF20="", "", 追加記入欄!GF20)</f>
        <v/>
      </c>
      <c r="O62" s="110" t="str">
        <f>IF(追加記入欄!GF21="", "", 追加記入欄!GF21)</f>
        <v/>
      </c>
      <c r="P62" s="110" t="str">
        <f>IF(追加記入欄!GF22="", "", 追加記入欄!GF22)</f>
        <v/>
      </c>
      <c r="Q62" s="110" t="str">
        <f>IF(追加記入欄!GF23="", "", 追加記入欄!GF23)</f>
        <v/>
      </c>
      <c r="R62" s="110" t="str">
        <f>IF(追加記入欄!GF24="", "", 追加記入欄!GF24)</f>
        <v/>
      </c>
      <c r="S62" s="110" t="str">
        <f>IF(追加記入欄!GF25="", "", 追加記入欄!GF25)</f>
        <v/>
      </c>
      <c r="T62" s="110" t="str">
        <f>IF(追加記入欄!GP28,1,"")</f>
        <v/>
      </c>
      <c r="U62" s="110" t="str">
        <f>IF(追加記入欄!GB11="", "", 追加記入欄!GB11)</f>
        <v/>
      </c>
      <c r="V62" s="110" t="str">
        <f t="shared" si="51"/>
        <v/>
      </c>
      <c r="W62" s="110" t="str">
        <f t="shared" si="51"/>
        <v/>
      </c>
      <c r="X62" s="111" t="str">
        <f t="shared" si="51"/>
        <v/>
      </c>
      <c r="Y62" s="111" t="str">
        <f t="shared" si="51"/>
        <v/>
      </c>
      <c r="Z62" s="110" t="str">
        <f t="shared" si="51"/>
        <v/>
      </c>
      <c r="AA62" s="110" t="str">
        <f t="shared" si="51"/>
        <v/>
      </c>
      <c r="AB62" s="110" t="str">
        <f t="shared" si="51"/>
        <v/>
      </c>
      <c r="AC62" s="142" t="str">
        <f t="shared" si="51"/>
        <v/>
      </c>
      <c r="AD62" s="110" t="str">
        <f t="shared" si="51"/>
        <v/>
      </c>
      <c r="AE62" s="110" t="str">
        <f t="shared" si="51"/>
        <v/>
      </c>
      <c r="AF62" s="110" t="str">
        <f t="shared" si="51"/>
        <v/>
      </c>
      <c r="AG62" s="110" t="str">
        <f t="shared" si="51"/>
        <v/>
      </c>
      <c r="AH62" s="110" t="str">
        <f t="shared" si="51"/>
        <v/>
      </c>
      <c r="AI62" s="110" t="str">
        <f t="shared" si="51"/>
        <v/>
      </c>
      <c r="AJ62" s="110" t="str">
        <f t="shared" si="51"/>
        <v/>
      </c>
      <c r="AK62" s="110" t="str">
        <f t="shared" si="51"/>
        <v/>
      </c>
      <c r="AL62" s="110" t="str">
        <f t="shared" si="48"/>
        <v/>
      </c>
      <c r="AM62" s="110" t="str">
        <f t="shared" si="48"/>
        <v/>
      </c>
      <c r="AN62" s="110" t="str">
        <f t="shared" si="48"/>
        <v/>
      </c>
    </row>
    <row r="63" spans="1:40" s="112" customFormat="1">
      <c r="A63" s="106">
        <v>58</v>
      </c>
      <c r="B63" s="107">
        <v>15</v>
      </c>
      <c r="C63" s="108" t="str">
        <f>C62</f>
        <v/>
      </c>
      <c r="D63" s="110" t="str">
        <f t="shared" ref="D63:M65" si="58">D62</f>
        <v/>
      </c>
      <c r="E63" s="111" t="str">
        <f t="shared" si="58"/>
        <v/>
      </c>
      <c r="F63" s="111" t="str">
        <f t="shared" si="58"/>
        <v/>
      </c>
      <c r="G63" s="111" t="str">
        <f t="shared" si="58"/>
        <v/>
      </c>
      <c r="H63" s="111" t="str">
        <f t="shared" si="58"/>
        <v/>
      </c>
      <c r="I63" s="111" t="str">
        <f t="shared" si="58"/>
        <v/>
      </c>
      <c r="J63" s="111" t="str">
        <f t="shared" si="58"/>
        <v/>
      </c>
      <c r="K63" s="111" t="str">
        <f t="shared" si="58"/>
        <v/>
      </c>
      <c r="L63" s="111" t="str">
        <f t="shared" si="58"/>
        <v/>
      </c>
      <c r="M63" s="111" t="str">
        <f t="shared" si="58"/>
        <v/>
      </c>
      <c r="N63" s="110" t="str">
        <f>N62</f>
        <v/>
      </c>
      <c r="O63" s="110" t="str">
        <f t="shared" ref="O63:U65" si="59">O62</f>
        <v/>
      </c>
      <c r="P63" s="110" t="str">
        <f t="shared" si="59"/>
        <v/>
      </c>
      <c r="Q63" s="110" t="str">
        <f t="shared" si="59"/>
        <v/>
      </c>
      <c r="R63" s="110" t="str">
        <f t="shared" si="59"/>
        <v/>
      </c>
      <c r="S63" s="110" t="str">
        <f t="shared" si="59"/>
        <v/>
      </c>
      <c r="T63" s="110" t="str">
        <f t="shared" si="59"/>
        <v/>
      </c>
      <c r="U63" s="110" t="str">
        <f t="shared" si="59"/>
        <v/>
      </c>
      <c r="V63" s="110" t="str">
        <f t="shared" si="51"/>
        <v/>
      </c>
      <c r="W63" s="110" t="str">
        <f t="shared" si="51"/>
        <v/>
      </c>
      <c r="X63" s="111" t="str">
        <f t="shared" si="51"/>
        <v/>
      </c>
      <c r="Y63" s="111" t="str">
        <f t="shared" si="51"/>
        <v/>
      </c>
      <c r="Z63" s="111" t="str">
        <f t="shared" si="51"/>
        <v/>
      </c>
      <c r="AA63" s="111" t="str">
        <f t="shared" si="51"/>
        <v/>
      </c>
      <c r="AB63" s="111" t="str">
        <f t="shared" si="51"/>
        <v/>
      </c>
      <c r="AC63" s="111" t="str">
        <f t="shared" si="51"/>
        <v/>
      </c>
      <c r="AD63" s="111" t="str">
        <f t="shared" si="51"/>
        <v/>
      </c>
      <c r="AE63" s="111" t="str">
        <f t="shared" si="51"/>
        <v/>
      </c>
      <c r="AF63" s="111" t="str">
        <f t="shared" si="51"/>
        <v/>
      </c>
      <c r="AG63" s="110" t="str">
        <f t="shared" si="51"/>
        <v/>
      </c>
      <c r="AH63" s="110" t="str">
        <f t="shared" si="51"/>
        <v/>
      </c>
      <c r="AI63" s="110" t="str">
        <f t="shared" si="51"/>
        <v/>
      </c>
      <c r="AJ63" s="110" t="str">
        <f t="shared" si="51"/>
        <v/>
      </c>
      <c r="AK63" s="110" t="str">
        <f t="shared" si="51"/>
        <v/>
      </c>
      <c r="AL63" s="110" t="str">
        <f t="shared" si="48"/>
        <v/>
      </c>
      <c r="AM63" s="110" t="str">
        <f t="shared" si="48"/>
        <v/>
      </c>
      <c r="AN63" s="110" t="str">
        <f t="shared" si="48"/>
        <v/>
      </c>
    </row>
    <row r="64" spans="1:40" s="112" customFormat="1">
      <c r="A64" s="106">
        <v>59</v>
      </c>
      <c r="B64" s="107">
        <v>15</v>
      </c>
      <c r="C64" s="108" t="str">
        <f t="shared" ref="C64:C65" si="60">C63</f>
        <v/>
      </c>
      <c r="D64" s="110" t="str">
        <f t="shared" si="58"/>
        <v/>
      </c>
      <c r="E64" s="111" t="str">
        <f t="shared" si="58"/>
        <v/>
      </c>
      <c r="F64" s="111" t="str">
        <f t="shared" si="58"/>
        <v/>
      </c>
      <c r="G64" s="111" t="str">
        <f t="shared" si="58"/>
        <v/>
      </c>
      <c r="H64" s="111" t="str">
        <f t="shared" si="58"/>
        <v/>
      </c>
      <c r="I64" s="111" t="str">
        <f t="shared" si="58"/>
        <v/>
      </c>
      <c r="J64" s="111" t="str">
        <f t="shared" si="58"/>
        <v/>
      </c>
      <c r="K64" s="111" t="str">
        <f t="shared" si="58"/>
        <v/>
      </c>
      <c r="L64" s="111" t="str">
        <f t="shared" si="58"/>
        <v/>
      </c>
      <c r="M64" s="111" t="str">
        <f t="shared" si="58"/>
        <v/>
      </c>
      <c r="N64" s="110" t="str">
        <f t="shared" ref="N64:N65" si="61">N63</f>
        <v/>
      </c>
      <c r="O64" s="110" t="str">
        <f t="shared" si="59"/>
        <v/>
      </c>
      <c r="P64" s="110" t="str">
        <f t="shared" si="59"/>
        <v/>
      </c>
      <c r="Q64" s="110" t="str">
        <f t="shared" si="59"/>
        <v/>
      </c>
      <c r="R64" s="110" t="str">
        <f t="shared" si="59"/>
        <v/>
      </c>
      <c r="S64" s="110" t="str">
        <f t="shared" si="59"/>
        <v/>
      </c>
      <c r="T64" s="110" t="str">
        <f t="shared" si="59"/>
        <v/>
      </c>
      <c r="U64" s="110" t="str">
        <f t="shared" si="59"/>
        <v/>
      </c>
      <c r="V64" s="110" t="str">
        <f t="shared" si="51"/>
        <v/>
      </c>
      <c r="W64" s="110" t="str">
        <f t="shared" si="51"/>
        <v/>
      </c>
      <c r="X64" s="111" t="str">
        <f t="shared" si="51"/>
        <v/>
      </c>
      <c r="Y64" s="111" t="str">
        <f t="shared" si="51"/>
        <v/>
      </c>
      <c r="Z64" s="111" t="str">
        <f t="shared" si="51"/>
        <v/>
      </c>
      <c r="AA64" s="111" t="str">
        <f t="shared" si="51"/>
        <v/>
      </c>
      <c r="AB64" s="111" t="str">
        <f t="shared" si="51"/>
        <v/>
      </c>
      <c r="AC64" s="111" t="str">
        <f t="shared" si="51"/>
        <v/>
      </c>
      <c r="AD64" s="111" t="str">
        <f t="shared" si="51"/>
        <v/>
      </c>
      <c r="AE64" s="111" t="str">
        <f t="shared" si="51"/>
        <v/>
      </c>
      <c r="AF64" s="111" t="str">
        <f t="shared" si="51"/>
        <v/>
      </c>
      <c r="AG64" s="110" t="str">
        <f t="shared" si="51"/>
        <v/>
      </c>
      <c r="AH64" s="110" t="str">
        <f t="shared" si="51"/>
        <v/>
      </c>
      <c r="AI64" s="110" t="str">
        <f t="shared" si="51"/>
        <v/>
      </c>
      <c r="AJ64" s="110" t="str">
        <f t="shared" si="51"/>
        <v/>
      </c>
      <c r="AK64" s="110" t="str">
        <f t="shared" si="51"/>
        <v/>
      </c>
      <c r="AL64" s="110" t="str">
        <f t="shared" si="48"/>
        <v/>
      </c>
      <c r="AM64" s="110" t="str">
        <f t="shared" si="48"/>
        <v/>
      </c>
      <c r="AN64" s="110" t="str">
        <f t="shared" si="48"/>
        <v/>
      </c>
    </row>
    <row r="65" spans="1:40" s="112" customFormat="1">
      <c r="A65" s="106">
        <v>60</v>
      </c>
      <c r="B65" s="107">
        <v>15</v>
      </c>
      <c r="C65" s="108" t="str">
        <f t="shared" si="60"/>
        <v/>
      </c>
      <c r="D65" s="110" t="str">
        <f>D64</f>
        <v/>
      </c>
      <c r="E65" s="111" t="str">
        <f>E64</f>
        <v/>
      </c>
      <c r="F65" s="111" t="str">
        <f>F64</f>
        <v/>
      </c>
      <c r="G65" s="111" t="str">
        <f t="shared" si="58"/>
        <v/>
      </c>
      <c r="H65" s="111" t="str">
        <f t="shared" si="58"/>
        <v/>
      </c>
      <c r="I65" s="111" t="str">
        <f t="shared" si="58"/>
        <v/>
      </c>
      <c r="J65" s="111" t="str">
        <f t="shared" si="58"/>
        <v/>
      </c>
      <c r="K65" s="111" t="str">
        <f t="shared" si="58"/>
        <v/>
      </c>
      <c r="L65" s="111" t="str">
        <f t="shared" si="58"/>
        <v/>
      </c>
      <c r="M65" s="111" t="str">
        <f t="shared" si="58"/>
        <v/>
      </c>
      <c r="N65" s="110" t="str">
        <f t="shared" si="61"/>
        <v/>
      </c>
      <c r="O65" s="110" t="str">
        <f t="shared" si="59"/>
        <v/>
      </c>
      <c r="P65" s="110" t="str">
        <f t="shared" si="59"/>
        <v/>
      </c>
      <c r="Q65" s="110" t="str">
        <f t="shared" si="59"/>
        <v/>
      </c>
      <c r="R65" s="110" t="str">
        <f t="shared" si="59"/>
        <v/>
      </c>
      <c r="S65" s="110" t="str">
        <f t="shared" si="59"/>
        <v/>
      </c>
      <c r="T65" s="110" t="str">
        <f t="shared" si="59"/>
        <v/>
      </c>
      <c r="U65" s="110" t="str">
        <f t="shared" si="59"/>
        <v/>
      </c>
      <c r="V65" s="110" t="str">
        <f t="shared" si="51"/>
        <v/>
      </c>
      <c r="W65" s="110" t="str">
        <f t="shared" si="51"/>
        <v/>
      </c>
      <c r="X65" s="111" t="str">
        <f t="shared" si="51"/>
        <v/>
      </c>
      <c r="Y65" s="111" t="str">
        <f t="shared" si="51"/>
        <v/>
      </c>
      <c r="Z65" s="111" t="str">
        <f t="shared" si="51"/>
        <v/>
      </c>
      <c r="AA65" s="111" t="str">
        <f t="shared" si="51"/>
        <v/>
      </c>
      <c r="AB65" s="111" t="str">
        <f t="shared" si="51"/>
        <v/>
      </c>
      <c r="AC65" s="111" t="str">
        <f t="shared" si="51"/>
        <v/>
      </c>
      <c r="AD65" s="111" t="str">
        <f t="shared" si="51"/>
        <v/>
      </c>
      <c r="AE65" s="111" t="str">
        <f t="shared" si="51"/>
        <v/>
      </c>
      <c r="AF65" s="111" t="str">
        <f t="shared" si="51"/>
        <v/>
      </c>
      <c r="AG65" s="110" t="str">
        <f t="shared" si="51"/>
        <v/>
      </c>
      <c r="AH65" s="110" t="str">
        <f t="shared" si="51"/>
        <v/>
      </c>
      <c r="AI65" s="110" t="str">
        <f t="shared" si="51"/>
        <v/>
      </c>
      <c r="AJ65" s="110" t="str">
        <f t="shared" si="51"/>
        <v/>
      </c>
      <c r="AK65" s="110" t="str">
        <f t="shared" si="51"/>
        <v/>
      </c>
      <c r="AL65" s="110" t="str">
        <f t="shared" si="48"/>
        <v/>
      </c>
      <c r="AM65" s="110" t="str">
        <f t="shared" si="48"/>
        <v/>
      </c>
      <c r="AN65" s="110" t="str">
        <f t="shared" si="48"/>
        <v/>
      </c>
    </row>
    <row r="66" spans="1:40" s="50" customFormat="1" hidden="1">
      <c r="A66" s="79"/>
      <c r="B66" s="44"/>
      <c r="C66" s="80"/>
      <c r="D66" s="47"/>
      <c r="E66" s="48"/>
      <c r="F66" s="48"/>
      <c r="G66" s="47"/>
      <c r="H66" s="47"/>
      <c r="I66" s="47"/>
      <c r="J66" s="48"/>
      <c r="K66" s="47"/>
      <c r="L66" s="47"/>
      <c r="M66" s="47"/>
      <c r="W66" s="50" t="str">
        <f t="shared" ref="W66:AF75" si="62">IFERROR(VLOOKUP($B66,$D$6:$U$65,W$1,FALSE),"")</f>
        <v/>
      </c>
      <c r="X66" s="50" t="str">
        <f t="shared" si="62"/>
        <v/>
      </c>
      <c r="Y66" s="50" t="str">
        <f t="shared" si="62"/>
        <v/>
      </c>
      <c r="Z66" s="50" t="str">
        <f t="shared" si="62"/>
        <v/>
      </c>
      <c r="AA66" s="50" t="str">
        <f t="shared" si="62"/>
        <v/>
      </c>
      <c r="AB66" s="50" t="str">
        <f t="shared" si="62"/>
        <v/>
      </c>
      <c r="AC66" s="50" t="str">
        <f t="shared" si="62"/>
        <v/>
      </c>
      <c r="AD66" s="50" t="str">
        <f t="shared" si="62"/>
        <v/>
      </c>
      <c r="AE66" s="50" t="str">
        <f t="shared" si="62"/>
        <v/>
      </c>
      <c r="AF66" s="50" t="str">
        <f t="shared" si="62"/>
        <v/>
      </c>
      <c r="AG66" s="50" t="str">
        <f t="shared" ref="AG66:AN75" si="63">IFERROR(VLOOKUP($B66,$D$6:$U$65,AG$1,FALSE),"")</f>
        <v/>
      </c>
      <c r="AH66" s="50" t="str">
        <f t="shared" si="63"/>
        <v/>
      </c>
      <c r="AI66" s="50" t="str">
        <f t="shared" si="63"/>
        <v/>
      </c>
      <c r="AJ66" s="50" t="str">
        <f t="shared" si="63"/>
        <v/>
      </c>
      <c r="AK66" s="50" t="str">
        <f t="shared" si="63"/>
        <v/>
      </c>
      <c r="AL66" s="50" t="str">
        <f t="shared" si="63"/>
        <v/>
      </c>
      <c r="AM66" s="50" t="str">
        <f t="shared" si="63"/>
        <v/>
      </c>
      <c r="AN66" s="50" t="str">
        <f t="shared" si="63"/>
        <v/>
      </c>
    </row>
    <row r="67" spans="1:40" s="50" customFormat="1" hidden="1">
      <c r="A67" s="79"/>
      <c r="B67" s="44"/>
      <c r="C67" s="80"/>
      <c r="D67" s="47"/>
      <c r="E67" s="48"/>
      <c r="F67" s="48"/>
      <c r="G67" s="47"/>
      <c r="H67" s="47"/>
      <c r="I67" s="47"/>
      <c r="J67" s="48"/>
      <c r="K67" s="47"/>
      <c r="L67" s="47"/>
      <c r="M67" s="47"/>
      <c r="W67" s="50" t="str">
        <f t="shared" si="62"/>
        <v/>
      </c>
      <c r="X67" s="50" t="str">
        <f t="shared" si="62"/>
        <v/>
      </c>
      <c r="Y67" s="50" t="str">
        <f t="shared" si="62"/>
        <v/>
      </c>
      <c r="Z67" s="50" t="str">
        <f t="shared" si="62"/>
        <v/>
      </c>
      <c r="AA67" s="50" t="str">
        <f t="shared" si="62"/>
        <v/>
      </c>
      <c r="AB67" s="50" t="str">
        <f t="shared" si="62"/>
        <v/>
      </c>
      <c r="AC67" s="50" t="str">
        <f t="shared" si="62"/>
        <v/>
      </c>
      <c r="AD67" s="50" t="str">
        <f t="shared" si="62"/>
        <v/>
      </c>
      <c r="AE67" s="50" t="str">
        <f t="shared" si="62"/>
        <v/>
      </c>
      <c r="AF67" s="50" t="str">
        <f t="shared" si="62"/>
        <v/>
      </c>
      <c r="AG67" s="50" t="str">
        <f t="shared" si="63"/>
        <v/>
      </c>
      <c r="AH67" s="50" t="str">
        <f t="shared" si="63"/>
        <v/>
      </c>
      <c r="AI67" s="50" t="str">
        <f t="shared" si="63"/>
        <v/>
      </c>
      <c r="AJ67" s="50" t="str">
        <f t="shared" si="63"/>
        <v/>
      </c>
      <c r="AK67" s="50" t="str">
        <f t="shared" si="63"/>
        <v/>
      </c>
      <c r="AL67" s="50" t="str">
        <f t="shared" si="63"/>
        <v/>
      </c>
      <c r="AM67" s="50" t="str">
        <f t="shared" si="63"/>
        <v/>
      </c>
      <c r="AN67" s="50" t="str">
        <f t="shared" si="63"/>
        <v/>
      </c>
    </row>
    <row r="68" spans="1:40" s="50" customFormat="1" hidden="1">
      <c r="A68" s="79"/>
      <c r="B68" s="44"/>
      <c r="C68" s="80"/>
      <c r="D68" s="47"/>
      <c r="E68" s="48"/>
      <c r="F68" s="48"/>
      <c r="G68" s="47"/>
      <c r="H68" s="47"/>
      <c r="I68" s="47"/>
      <c r="J68" s="48"/>
      <c r="K68" s="47"/>
      <c r="L68" s="47"/>
      <c r="M68" s="47"/>
      <c r="W68" s="50" t="str">
        <f t="shared" si="62"/>
        <v/>
      </c>
      <c r="X68" s="50" t="str">
        <f t="shared" si="62"/>
        <v/>
      </c>
      <c r="Y68" s="50" t="str">
        <f t="shared" si="62"/>
        <v/>
      </c>
      <c r="Z68" s="50" t="str">
        <f t="shared" si="62"/>
        <v/>
      </c>
      <c r="AA68" s="50" t="str">
        <f t="shared" si="62"/>
        <v/>
      </c>
      <c r="AB68" s="50" t="str">
        <f t="shared" si="62"/>
        <v/>
      </c>
      <c r="AC68" s="50" t="str">
        <f t="shared" si="62"/>
        <v/>
      </c>
      <c r="AD68" s="50" t="str">
        <f t="shared" si="62"/>
        <v/>
      </c>
      <c r="AE68" s="50" t="str">
        <f t="shared" si="62"/>
        <v/>
      </c>
      <c r="AF68" s="50" t="str">
        <f t="shared" si="62"/>
        <v/>
      </c>
      <c r="AG68" s="50" t="str">
        <f t="shared" si="63"/>
        <v/>
      </c>
      <c r="AH68" s="50" t="str">
        <f t="shared" si="63"/>
        <v/>
      </c>
      <c r="AI68" s="50" t="str">
        <f t="shared" si="63"/>
        <v/>
      </c>
      <c r="AJ68" s="50" t="str">
        <f t="shared" si="63"/>
        <v/>
      </c>
      <c r="AK68" s="50" t="str">
        <f t="shared" si="63"/>
        <v/>
      </c>
      <c r="AL68" s="50" t="str">
        <f t="shared" si="63"/>
        <v/>
      </c>
      <c r="AM68" s="50" t="str">
        <f t="shared" si="63"/>
        <v/>
      </c>
      <c r="AN68" s="50" t="str">
        <f t="shared" si="63"/>
        <v/>
      </c>
    </row>
    <row r="69" spans="1:40" s="50" customFormat="1" hidden="1">
      <c r="A69" s="79"/>
      <c r="B69" s="44"/>
      <c r="C69" s="80"/>
      <c r="D69" s="47"/>
      <c r="E69" s="48"/>
      <c r="F69" s="48"/>
      <c r="G69" s="47"/>
      <c r="H69" s="47"/>
      <c r="I69" s="47"/>
      <c r="J69" s="48"/>
      <c r="K69" s="47"/>
      <c r="L69" s="47"/>
      <c r="M69" s="47"/>
      <c r="W69" s="50" t="str">
        <f t="shared" si="62"/>
        <v/>
      </c>
      <c r="X69" s="50" t="str">
        <f t="shared" si="62"/>
        <v/>
      </c>
      <c r="Y69" s="50" t="str">
        <f t="shared" si="62"/>
        <v/>
      </c>
      <c r="Z69" s="50" t="str">
        <f t="shared" si="62"/>
        <v/>
      </c>
      <c r="AA69" s="50" t="str">
        <f t="shared" si="62"/>
        <v/>
      </c>
      <c r="AB69" s="50" t="str">
        <f t="shared" si="62"/>
        <v/>
      </c>
      <c r="AC69" s="50" t="str">
        <f t="shared" si="62"/>
        <v/>
      </c>
      <c r="AD69" s="50" t="str">
        <f t="shared" si="62"/>
        <v/>
      </c>
      <c r="AE69" s="50" t="str">
        <f t="shared" si="62"/>
        <v/>
      </c>
      <c r="AF69" s="50" t="str">
        <f t="shared" si="62"/>
        <v/>
      </c>
      <c r="AG69" s="50" t="str">
        <f t="shared" si="63"/>
        <v/>
      </c>
      <c r="AH69" s="50" t="str">
        <f t="shared" si="63"/>
        <v/>
      </c>
      <c r="AI69" s="50" t="str">
        <f t="shared" si="63"/>
        <v/>
      </c>
      <c r="AJ69" s="50" t="str">
        <f t="shared" si="63"/>
        <v/>
      </c>
      <c r="AK69" s="50" t="str">
        <f t="shared" si="63"/>
        <v/>
      </c>
      <c r="AL69" s="50" t="str">
        <f t="shared" si="63"/>
        <v/>
      </c>
      <c r="AM69" s="50" t="str">
        <f t="shared" si="63"/>
        <v/>
      </c>
      <c r="AN69" s="50" t="str">
        <f t="shared" si="63"/>
        <v/>
      </c>
    </row>
    <row r="70" spans="1:40" s="50" customFormat="1" hidden="1">
      <c r="A70" s="79"/>
      <c r="B70" s="44"/>
      <c r="C70" s="80"/>
      <c r="D70" s="47"/>
      <c r="E70" s="48"/>
      <c r="F70" s="48"/>
      <c r="G70" s="47"/>
      <c r="H70" s="47"/>
      <c r="I70" s="47"/>
      <c r="J70" s="48"/>
      <c r="K70" s="47"/>
      <c r="L70" s="47"/>
      <c r="M70" s="47"/>
      <c r="W70" s="50" t="str">
        <f t="shared" si="62"/>
        <v/>
      </c>
      <c r="X70" s="50" t="str">
        <f t="shared" si="62"/>
        <v/>
      </c>
      <c r="Y70" s="50" t="str">
        <f t="shared" si="62"/>
        <v/>
      </c>
      <c r="Z70" s="50" t="str">
        <f t="shared" si="62"/>
        <v/>
      </c>
      <c r="AA70" s="50" t="str">
        <f t="shared" si="62"/>
        <v/>
      </c>
      <c r="AB70" s="50" t="str">
        <f t="shared" si="62"/>
        <v/>
      </c>
      <c r="AC70" s="50" t="str">
        <f t="shared" si="62"/>
        <v/>
      </c>
      <c r="AD70" s="50" t="str">
        <f t="shared" si="62"/>
        <v/>
      </c>
      <c r="AE70" s="50" t="str">
        <f t="shared" si="62"/>
        <v/>
      </c>
      <c r="AF70" s="50" t="str">
        <f t="shared" si="62"/>
        <v/>
      </c>
      <c r="AG70" s="50" t="str">
        <f t="shared" si="63"/>
        <v/>
      </c>
      <c r="AH70" s="50" t="str">
        <f t="shared" si="63"/>
        <v/>
      </c>
      <c r="AI70" s="50" t="str">
        <f t="shared" si="63"/>
        <v/>
      </c>
      <c r="AJ70" s="50" t="str">
        <f t="shared" si="63"/>
        <v/>
      </c>
      <c r="AK70" s="50" t="str">
        <f t="shared" si="63"/>
        <v/>
      </c>
      <c r="AL70" s="50" t="str">
        <f t="shared" si="63"/>
        <v/>
      </c>
      <c r="AM70" s="50" t="str">
        <f t="shared" si="63"/>
        <v/>
      </c>
      <c r="AN70" s="50" t="str">
        <f t="shared" si="63"/>
        <v/>
      </c>
    </row>
    <row r="71" spans="1:40" s="50" customFormat="1" hidden="1">
      <c r="A71" s="79"/>
      <c r="B71" s="44"/>
      <c r="C71" s="80"/>
      <c r="D71" s="47"/>
      <c r="E71" s="48"/>
      <c r="F71" s="48"/>
      <c r="G71" s="47"/>
      <c r="H71" s="47"/>
      <c r="I71" s="47"/>
      <c r="J71" s="48"/>
      <c r="K71" s="47"/>
      <c r="L71" s="47"/>
      <c r="M71" s="47"/>
      <c r="W71" s="50" t="str">
        <f t="shared" si="62"/>
        <v/>
      </c>
      <c r="X71" s="50" t="str">
        <f t="shared" si="62"/>
        <v/>
      </c>
      <c r="Y71" s="50" t="str">
        <f t="shared" si="62"/>
        <v/>
      </c>
      <c r="Z71" s="50" t="str">
        <f t="shared" si="62"/>
        <v/>
      </c>
      <c r="AA71" s="50" t="str">
        <f t="shared" si="62"/>
        <v/>
      </c>
      <c r="AB71" s="50" t="str">
        <f t="shared" si="62"/>
        <v/>
      </c>
      <c r="AC71" s="50" t="str">
        <f t="shared" si="62"/>
        <v/>
      </c>
      <c r="AD71" s="50" t="str">
        <f t="shared" si="62"/>
        <v/>
      </c>
      <c r="AE71" s="50" t="str">
        <f t="shared" si="62"/>
        <v/>
      </c>
      <c r="AF71" s="50" t="str">
        <f t="shared" si="62"/>
        <v/>
      </c>
      <c r="AG71" s="50" t="str">
        <f t="shared" si="63"/>
        <v/>
      </c>
      <c r="AH71" s="50" t="str">
        <f t="shared" si="63"/>
        <v/>
      </c>
      <c r="AI71" s="50" t="str">
        <f t="shared" si="63"/>
        <v/>
      </c>
      <c r="AJ71" s="50" t="str">
        <f t="shared" si="63"/>
        <v/>
      </c>
      <c r="AK71" s="50" t="str">
        <f t="shared" si="63"/>
        <v/>
      </c>
      <c r="AL71" s="50" t="str">
        <f t="shared" si="63"/>
        <v/>
      </c>
      <c r="AM71" s="50" t="str">
        <f t="shared" si="63"/>
        <v/>
      </c>
      <c r="AN71" s="50" t="str">
        <f t="shared" si="63"/>
        <v/>
      </c>
    </row>
    <row r="72" spans="1:40" s="50" customFormat="1" hidden="1">
      <c r="A72" s="79"/>
      <c r="B72" s="44"/>
      <c r="C72" s="80"/>
      <c r="D72" s="47"/>
      <c r="E72" s="48"/>
      <c r="F72" s="48"/>
      <c r="G72" s="47"/>
      <c r="H72" s="47"/>
      <c r="I72" s="47"/>
      <c r="J72" s="48"/>
      <c r="K72" s="47"/>
      <c r="L72" s="47"/>
      <c r="M72" s="47"/>
      <c r="W72" s="50" t="str">
        <f t="shared" si="62"/>
        <v/>
      </c>
      <c r="X72" s="50" t="str">
        <f t="shared" si="62"/>
        <v/>
      </c>
      <c r="Y72" s="50" t="str">
        <f t="shared" si="62"/>
        <v/>
      </c>
      <c r="Z72" s="50" t="str">
        <f t="shared" si="62"/>
        <v/>
      </c>
      <c r="AA72" s="50" t="str">
        <f t="shared" si="62"/>
        <v/>
      </c>
      <c r="AB72" s="50" t="str">
        <f t="shared" si="62"/>
        <v/>
      </c>
      <c r="AC72" s="50" t="str">
        <f t="shared" si="62"/>
        <v/>
      </c>
      <c r="AD72" s="50" t="str">
        <f t="shared" si="62"/>
        <v/>
      </c>
      <c r="AE72" s="50" t="str">
        <f t="shared" si="62"/>
        <v/>
      </c>
      <c r="AF72" s="50" t="str">
        <f t="shared" si="62"/>
        <v/>
      </c>
      <c r="AG72" s="50" t="str">
        <f t="shared" si="63"/>
        <v/>
      </c>
      <c r="AH72" s="50" t="str">
        <f t="shared" si="63"/>
        <v/>
      </c>
      <c r="AI72" s="50" t="str">
        <f t="shared" si="63"/>
        <v/>
      </c>
      <c r="AJ72" s="50" t="str">
        <f t="shared" si="63"/>
        <v/>
      </c>
      <c r="AK72" s="50" t="str">
        <f t="shared" si="63"/>
        <v/>
      </c>
      <c r="AL72" s="50" t="str">
        <f t="shared" si="63"/>
        <v/>
      </c>
      <c r="AM72" s="50" t="str">
        <f t="shared" si="63"/>
        <v/>
      </c>
      <c r="AN72" s="50" t="str">
        <f t="shared" si="63"/>
        <v/>
      </c>
    </row>
    <row r="73" spans="1:40" s="50" customFormat="1" hidden="1">
      <c r="A73" s="43"/>
      <c r="B73" s="44"/>
      <c r="C73" s="44"/>
      <c r="D73" s="47"/>
      <c r="E73" s="48"/>
      <c r="F73" s="48"/>
      <c r="G73" s="47"/>
      <c r="H73" s="47"/>
      <c r="I73" s="47"/>
      <c r="J73" s="48"/>
      <c r="K73" s="47"/>
      <c r="L73" s="47"/>
      <c r="M73" s="47"/>
      <c r="W73" s="50" t="str">
        <f t="shared" si="62"/>
        <v/>
      </c>
      <c r="X73" s="50" t="str">
        <f t="shared" si="62"/>
        <v/>
      </c>
      <c r="Y73" s="50" t="str">
        <f t="shared" si="62"/>
        <v/>
      </c>
      <c r="Z73" s="50" t="str">
        <f t="shared" si="62"/>
        <v/>
      </c>
      <c r="AA73" s="50" t="str">
        <f t="shared" si="62"/>
        <v/>
      </c>
      <c r="AB73" s="50" t="str">
        <f t="shared" si="62"/>
        <v/>
      </c>
      <c r="AC73" s="50" t="str">
        <f t="shared" si="62"/>
        <v/>
      </c>
      <c r="AD73" s="50" t="str">
        <f t="shared" si="62"/>
        <v/>
      </c>
      <c r="AE73" s="50" t="str">
        <f t="shared" si="62"/>
        <v/>
      </c>
      <c r="AF73" s="50" t="str">
        <f t="shared" si="62"/>
        <v/>
      </c>
      <c r="AG73" s="50" t="str">
        <f t="shared" si="63"/>
        <v/>
      </c>
      <c r="AH73" s="50" t="str">
        <f t="shared" si="63"/>
        <v/>
      </c>
      <c r="AI73" s="50" t="str">
        <f t="shared" si="63"/>
        <v/>
      </c>
      <c r="AJ73" s="50" t="str">
        <f t="shared" si="63"/>
        <v/>
      </c>
      <c r="AK73" s="50" t="str">
        <f t="shared" si="63"/>
        <v/>
      </c>
      <c r="AL73" s="50" t="str">
        <f t="shared" si="63"/>
        <v/>
      </c>
      <c r="AM73" s="50" t="str">
        <f t="shared" si="63"/>
        <v/>
      </c>
      <c r="AN73" s="50" t="str">
        <f t="shared" si="63"/>
        <v/>
      </c>
    </row>
    <row r="74" spans="1:40" s="50" customFormat="1" hidden="1">
      <c r="A74" s="43"/>
      <c r="B74" s="44"/>
      <c r="C74" s="44"/>
      <c r="D74" s="47"/>
      <c r="E74" s="48"/>
      <c r="F74" s="48"/>
      <c r="G74" s="47"/>
      <c r="H74" s="47"/>
      <c r="I74" s="47"/>
      <c r="J74" s="48"/>
      <c r="K74" s="47"/>
      <c r="L74" s="47"/>
      <c r="M74" s="47"/>
      <c r="W74" s="50" t="str">
        <f t="shared" si="62"/>
        <v/>
      </c>
      <c r="X74" s="50" t="str">
        <f t="shared" si="62"/>
        <v/>
      </c>
      <c r="Y74" s="50" t="str">
        <f t="shared" si="62"/>
        <v/>
      </c>
      <c r="Z74" s="50" t="str">
        <f t="shared" si="62"/>
        <v/>
      </c>
      <c r="AA74" s="50" t="str">
        <f t="shared" si="62"/>
        <v/>
      </c>
      <c r="AB74" s="50" t="str">
        <f t="shared" si="62"/>
        <v/>
      </c>
      <c r="AC74" s="50" t="str">
        <f t="shared" si="62"/>
        <v/>
      </c>
      <c r="AD74" s="50" t="str">
        <f t="shared" si="62"/>
        <v/>
      </c>
      <c r="AE74" s="50" t="str">
        <f t="shared" si="62"/>
        <v/>
      </c>
      <c r="AF74" s="50" t="str">
        <f t="shared" si="62"/>
        <v/>
      </c>
      <c r="AG74" s="50" t="str">
        <f t="shared" si="63"/>
        <v/>
      </c>
      <c r="AH74" s="50" t="str">
        <f t="shared" si="63"/>
        <v/>
      </c>
      <c r="AI74" s="50" t="str">
        <f t="shared" si="63"/>
        <v/>
      </c>
      <c r="AJ74" s="50" t="str">
        <f t="shared" si="63"/>
        <v/>
      </c>
      <c r="AK74" s="50" t="str">
        <f t="shared" si="63"/>
        <v/>
      </c>
      <c r="AL74" s="50" t="str">
        <f t="shared" si="63"/>
        <v/>
      </c>
      <c r="AM74" s="50" t="str">
        <f t="shared" si="63"/>
        <v/>
      </c>
      <c r="AN74" s="50" t="str">
        <f t="shared" si="63"/>
        <v/>
      </c>
    </row>
    <row r="75" spans="1:40" s="50" customFormat="1" hidden="1">
      <c r="A75" s="43"/>
      <c r="B75" s="44"/>
      <c r="C75" s="44"/>
      <c r="D75" s="47"/>
      <c r="E75" s="48"/>
      <c r="F75" s="48"/>
      <c r="G75" s="47"/>
      <c r="H75" s="47"/>
      <c r="I75" s="47"/>
      <c r="J75" s="48"/>
      <c r="K75" s="47"/>
      <c r="L75" s="47"/>
      <c r="M75" s="47"/>
      <c r="W75" s="50" t="str">
        <f t="shared" si="62"/>
        <v/>
      </c>
      <c r="X75" s="50" t="str">
        <f t="shared" si="62"/>
        <v/>
      </c>
      <c r="Y75" s="50" t="str">
        <f t="shared" si="62"/>
        <v/>
      </c>
      <c r="Z75" s="50" t="str">
        <f t="shared" si="62"/>
        <v/>
      </c>
      <c r="AA75" s="50" t="str">
        <f t="shared" si="62"/>
        <v/>
      </c>
      <c r="AB75" s="50" t="str">
        <f t="shared" si="62"/>
        <v/>
      </c>
      <c r="AC75" s="50" t="str">
        <f t="shared" si="62"/>
        <v/>
      </c>
      <c r="AD75" s="50" t="str">
        <f t="shared" si="62"/>
        <v/>
      </c>
      <c r="AE75" s="50" t="str">
        <f t="shared" si="62"/>
        <v/>
      </c>
      <c r="AF75" s="50" t="str">
        <f t="shared" si="62"/>
        <v/>
      </c>
      <c r="AG75" s="50" t="str">
        <f t="shared" si="63"/>
        <v/>
      </c>
      <c r="AH75" s="50" t="str">
        <f t="shared" si="63"/>
        <v/>
      </c>
      <c r="AI75" s="50" t="str">
        <f t="shared" si="63"/>
        <v/>
      </c>
      <c r="AJ75" s="50" t="str">
        <f t="shared" si="63"/>
        <v/>
      </c>
      <c r="AK75" s="50" t="str">
        <f t="shared" si="63"/>
        <v/>
      </c>
      <c r="AL75" s="50" t="str">
        <f t="shared" si="63"/>
        <v/>
      </c>
      <c r="AM75" s="50" t="str">
        <f t="shared" si="63"/>
        <v/>
      </c>
      <c r="AN75" s="50" t="str">
        <f t="shared" si="63"/>
        <v/>
      </c>
    </row>
    <row r="76" spans="1:40" hidden="1">
      <c r="B76" s="22"/>
      <c r="C76" s="22"/>
      <c r="D76" s="2"/>
      <c r="E76" s="2"/>
      <c r="F76" s="2"/>
      <c r="G76" s="2"/>
      <c r="H76" s="2"/>
      <c r="I76" s="2"/>
      <c r="J76" s="2"/>
      <c r="K76" s="2"/>
      <c r="L76" s="2"/>
      <c r="M76" s="2"/>
      <c r="W76" s="1" t="str">
        <f t="shared" ref="W76:AF81" si="64">IFERROR(VLOOKUP($B76,$D$6:$U$65,W$1,FALSE),"")</f>
        <v/>
      </c>
      <c r="X76" s="1" t="str">
        <f t="shared" si="64"/>
        <v/>
      </c>
      <c r="Y76" s="1" t="str">
        <f t="shared" si="64"/>
        <v/>
      </c>
      <c r="Z76" s="1" t="str">
        <f t="shared" si="64"/>
        <v/>
      </c>
      <c r="AA76" s="1" t="str">
        <f t="shared" si="64"/>
        <v/>
      </c>
      <c r="AB76" s="1" t="str">
        <f t="shared" si="64"/>
        <v/>
      </c>
      <c r="AC76" s="1" t="str">
        <f t="shared" si="64"/>
        <v/>
      </c>
      <c r="AD76" s="1" t="str">
        <f t="shared" si="64"/>
        <v/>
      </c>
      <c r="AE76" s="1" t="str">
        <f t="shared" si="64"/>
        <v/>
      </c>
      <c r="AF76" s="1" t="str">
        <f t="shared" si="64"/>
        <v/>
      </c>
      <c r="AG76" s="1" t="str">
        <f t="shared" ref="AG76:AN81" si="65">IFERROR(VLOOKUP($B76,$D$6:$U$65,AG$1,FALSE),"")</f>
        <v/>
      </c>
      <c r="AH76" s="1" t="str">
        <f t="shared" si="65"/>
        <v/>
      </c>
      <c r="AI76" s="1" t="str">
        <f t="shared" si="65"/>
        <v/>
      </c>
      <c r="AJ76" s="1" t="str">
        <f t="shared" si="65"/>
        <v/>
      </c>
      <c r="AK76" s="1" t="str">
        <f t="shared" si="65"/>
        <v/>
      </c>
      <c r="AL76" s="1" t="str">
        <f t="shared" si="65"/>
        <v/>
      </c>
      <c r="AM76" s="1" t="str">
        <f t="shared" si="65"/>
        <v/>
      </c>
      <c r="AN76" s="1" t="str">
        <f t="shared" si="65"/>
        <v/>
      </c>
    </row>
    <row r="77" spans="1:40" hidden="1">
      <c r="B77" s="2"/>
      <c r="C77" s="2"/>
      <c r="D77" s="2"/>
      <c r="E77" s="2"/>
      <c r="F77" s="2"/>
      <c r="G77" s="2"/>
      <c r="H77" s="2"/>
      <c r="I77" s="2"/>
      <c r="J77" s="2"/>
      <c r="K77" s="2"/>
      <c r="L77" s="2"/>
      <c r="M77" s="2"/>
      <c r="W77" s="1" t="str">
        <f t="shared" si="64"/>
        <v/>
      </c>
      <c r="X77" s="1" t="str">
        <f t="shared" si="64"/>
        <v/>
      </c>
      <c r="Y77" s="1" t="str">
        <f t="shared" si="64"/>
        <v/>
      </c>
      <c r="Z77" s="1" t="str">
        <f t="shared" si="64"/>
        <v/>
      </c>
      <c r="AA77" s="1" t="str">
        <f t="shared" si="64"/>
        <v/>
      </c>
      <c r="AB77" s="1" t="str">
        <f t="shared" si="64"/>
        <v/>
      </c>
      <c r="AC77" s="1" t="str">
        <f t="shared" si="64"/>
        <v/>
      </c>
      <c r="AD77" s="1" t="str">
        <f t="shared" si="64"/>
        <v/>
      </c>
      <c r="AE77" s="1" t="str">
        <f t="shared" si="64"/>
        <v/>
      </c>
      <c r="AF77" s="1" t="str">
        <f t="shared" si="64"/>
        <v/>
      </c>
      <c r="AG77" s="1" t="str">
        <f t="shared" si="65"/>
        <v/>
      </c>
      <c r="AH77" s="1" t="str">
        <f t="shared" si="65"/>
        <v/>
      </c>
      <c r="AI77" s="1" t="str">
        <f t="shared" si="65"/>
        <v/>
      </c>
      <c r="AJ77" s="1" t="str">
        <f t="shared" si="65"/>
        <v/>
      </c>
      <c r="AK77" s="1" t="str">
        <f t="shared" si="65"/>
        <v/>
      </c>
      <c r="AL77" s="1" t="str">
        <f t="shared" si="65"/>
        <v/>
      </c>
      <c r="AM77" s="1" t="str">
        <f t="shared" si="65"/>
        <v/>
      </c>
      <c r="AN77" s="1" t="str">
        <f t="shared" si="65"/>
        <v/>
      </c>
    </row>
    <row r="78" spans="1:40" hidden="1">
      <c r="A78" s="1" t="e">
        <f>IF(COUNTIF('建築工事届（別記第40号様式）'!AN120:AQ120,TRUE)&gt;=COLUMN()-COLUMN(#REF!)+1,COLUMN()-COLUMN(#REF!)+1,IF(COLUMN()-COLUMN(#REF!)+1&lt;=COUNTIF('建築工事届（別記第40号様式）'!AN120:AQ120,TRUE),"",""))</f>
        <v>#REF!</v>
      </c>
      <c r="B78" s="2"/>
      <c r="C78" s="2"/>
      <c r="D78" s="2"/>
      <c r="E78" s="2"/>
      <c r="F78" s="2"/>
      <c r="G78" s="2"/>
      <c r="H78" s="2"/>
      <c r="I78" s="2"/>
      <c r="J78" s="2"/>
      <c r="K78" s="2"/>
      <c r="L78" s="2"/>
      <c r="M78" s="2"/>
      <c r="W78" s="1" t="str">
        <f t="shared" si="64"/>
        <v/>
      </c>
      <c r="X78" s="1" t="str">
        <f t="shared" si="64"/>
        <v/>
      </c>
      <c r="Y78" s="1" t="str">
        <f t="shared" si="64"/>
        <v/>
      </c>
      <c r="Z78" s="1" t="str">
        <f t="shared" si="64"/>
        <v/>
      </c>
      <c r="AA78" s="1" t="str">
        <f t="shared" si="64"/>
        <v/>
      </c>
      <c r="AB78" s="1" t="str">
        <f t="shared" si="64"/>
        <v/>
      </c>
      <c r="AC78" s="1" t="str">
        <f t="shared" si="64"/>
        <v/>
      </c>
      <c r="AD78" s="1" t="str">
        <f t="shared" si="64"/>
        <v/>
      </c>
      <c r="AE78" s="1" t="str">
        <f t="shared" si="64"/>
        <v/>
      </c>
      <c r="AF78" s="1" t="str">
        <f t="shared" si="64"/>
        <v/>
      </c>
      <c r="AG78" s="1" t="str">
        <f t="shared" si="65"/>
        <v/>
      </c>
      <c r="AH78" s="1" t="str">
        <f t="shared" si="65"/>
        <v/>
      </c>
      <c r="AI78" s="1" t="str">
        <f t="shared" si="65"/>
        <v/>
      </c>
      <c r="AJ78" s="1" t="str">
        <f t="shared" si="65"/>
        <v/>
      </c>
      <c r="AK78" s="1" t="str">
        <f t="shared" si="65"/>
        <v/>
      </c>
      <c r="AL78" s="1" t="str">
        <f t="shared" si="65"/>
        <v/>
      </c>
      <c r="AM78" s="1" t="str">
        <f t="shared" si="65"/>
        <v/>
      </c>
      <c r="AN78" s="1" t="str">
        <f t="shared" si="65"/>
        <v/>
      </c>
    </row>
    <row r="79" spans="1:40" hidden="1">
      <c r="A79" s="1" t="e">
        <f>IF(COUNTIF('建築工事届（別記第40号様式）'!AN120:AQ120,TRUE)&gt;=COLUMN()-COLUMN(#REF!)+1,COLUMN()-COLUMN(#REF!)+1,IF(COLUMN()-COLUMN(#REF!)+1&lt;=COUNTIF('建築工事届（別記第40号様式）'!AN120:AQ120,TRUE),"",""))</f>
        <v>#REF!</v>
      </c>
      <c r="B79" s="2"/>
      <c r="C79" s="2"/>
      <c r="D79" s="2"/>
      <c r="E79" s="2"/>
      <c r="F79" s="2"/>
      <c r="G79" s="2"/>
      <c r="H79" s="2"/>
      <c r="I79" s="2"/>
      <c r="J79" s="2"/>
      <c r="K79" s="2"/>
      <c r="L79" s="2"/>
      <c r="M79" s="2"/>
      <c r="W79" s="1" t="str">
        <f t="shared" si="64"/>
        <v/>
      </c>
      <c r="X79" s="1" t="str">
        <f t="shared" si="64"/>
        <v/>
      </c>
      <c r="Y79" s="1" t="str">
        <f t="shared" si="64"/>
        <v/>
      </c>
      <c r="Z79" s="1" t="str">
        <f t="shared" si="64"/>
        <v/>
      </c>
      <c r="AA79" s="1" t="str">
        <f t="shared" si="64"/>
        <v/>
      </c>
      <c r="AB79" s="1" t="str">
        <f t="shared" si="64"/>
        <v/>
      </c>
      <c r="AC79" s="1" t="str">
        <f t="shared" si="64"/>
        <v/>
      </c>
      <c r="AD79" s="1" t="str">
        <f t="shared" si="64"/>
        <v/>
      </c>
      <c r="AE79" s="1" t="str">
        <f t="shared" si="64"/>
        <v/>
      </c>
      <c r="AF79" s="1" t="str">
        <f t="shared" si="64"/>
        <v/>
      </c>
      <c r="AG79" s="1" t="str">
        <f t="shared" si="65"/>
        <v/>
      </c>
      <c r="AH79" s="1" t="str">
        <f t="shared" si="65"/>
        <v/>
      </c>
      <c r="AI79" s="1" t="str">
        <f t="shared" si="65"/>
        <v/>
      </c>
      <c r="AJ79" s="1" t="str">
        <f t="shared" si="65"/>
        <v/>
      </c>
      <c r="AK79" s="1" t="str">
        <f t="shared" si="65"/>
        <v/>
      </c>
      <c r="AL79" s="1" t="str">
        <f t="shared" si="65"/>
        <v/>
      </c>
      <c r="AM79" s="1" t="str">
        <f t="shared" si="65"/>
        <v/>
      </c>
      <c r="AN79" s="1" t="str">
        <f t="shared" si="65"/>
        <v/>
      </c>
    </row>
    <row r="80" spans="1:40" hidden="1">
      <c r="A80" s="1" t="e">
        <f>IF(COUNTIF('建築工事届（別記第40号様式）'!AN120:AQ120,TRUE)&gt;=COLUMN()-COLUMN(#REF!)+1,COLUMN()-COLUMN(#REF!)+1,IF(COLUMN()-COLUMN(#REF!)+1&lt;=COUNTIF('建築工事届（別記第40号様式）'!AN120:AQ120,TRUE),"",""))</f>
        <v>#REF!</v>
      </c>
      <c r="B80" s="2"/>
      <c r="C80" s="2"/>
      <c r="D80" s="2"/>
      <c r="E80" s="2"/>
      <c r="F80" s="2"/>
      <c r="G80" s="2"/>
      <c r="H80" s="2"/>
      <c r="I80" s="2"/>
      <c r="J80" s="2"/>
      <c r="K80" s="2"/>
      <c r="L80" s="2"/>
      <c r="M80" s="2"/>
      <c r="W80" s="1" t="str">
        <f t="shared" si="64"/>
        <v/>
      </c>
      <c r="X80" s="1" t="str">
        <f t="shared" si="64"/>
        <v/>
      </c>
      <c r="Y80" s="1" t="str">
        <f t="shared" si="64"/>
        <v/>
      </c>
      <c r="Z80" s="1" t="str">
        <f t="shared" si="64"/>
        <v/>
      </c>
      <c r="AA80" s="1" t="str">
        <f t="shared" si="64"/>
        <v/>
      </c>
      <c r="AB80" s="1" t="str">
        <f t="shared" si="64"/>
        <v/>
      </c>
      <c r="AC80" s="1" t="str">
        <f t="shared" si="64"/>
        <v/>
      </c>
      <c r="AD80" s="1" t="str">
        <f t="shared" si="64"/>
        <v/>
      </c>
      <c r="AE80" s="1" t="str">
        <f t="shared" si="64"/>
        <v/>
      </c>
      <c r="AF80" s="1" t="str">
        <f t="shared" si="64"/>
        <v/>
      </c>
      <c r="AG80" s="1" t="str">
        <f t="shared" si="65"/>
        <v/>
      </c>
      <c r="AH80" s="1" t="str">
        <f t="shared" si="65"/>
        <v/>
      </c>
      <c r="AI80" s="1" t="str">
        <f t="shared" si="65"/>
        <v/>
      </c>
      <c r="AJ80" s="1" t="str">
        <f t="shared" si="65"/>
        <v/>
      </c>
      <c r="AK80" s="1" t="str">
        <f t="shared" si="65"/>
        <v/>
      </c>
      <c r="AL80" s="1" t="str">
        <f t="shared" si="65"/>
        <v/>
      </c>
      <c r="AM80" s="1" t="str">
        <f t="shared" si="65"/>
        <v/>
      </c>
      <c r="AN80" s="1" t="str">
        <f t="shared" si="65"/>
        <v/>
      </c>
    </row>
    <row r="81" spans="1:40" hidden="1">
      <c r="A81" s="1" t="e">
        <f>IF(COUNTIF('建築工事届（別記第40号様式）'!AN120:AQ120,TRUE)&gt;=COLUMN()-COLUMN(#REF!)+1,COLUMN()-COLUMN(#REF!)+1,IF(COLUMN()-COLUMN(#REF!)+1&lt;=COUNTIF('建築工事届（別記第40号様式）'!AN120:AQ120,TRUE),"",""))</f>
        <v>#REF!</v>
      </c>
      <c r="B81" s="2"/>
      <c r="C81" s="2"/>
      <c r="D81" s="2"/>
      <c r="E81" s="2"/>
      <c r="F81" s="2"/>
      <c r="G81" s="2"/>
      <c r="H81" s="2"/>
      <c r="I81" s="2"/>
      <c r="J81" s="2"/>
      <c r="K81" s="2"/>
      <c r="L81" s="2"/>
      <c r="M81" s="2"/>
      <c r="W81" s="1" t="str">
        <f t="shared" si="64"/>
        <v/>
      </c>
      <c r="X81" s="1" t="str">
        <f t="shared" si="64"/>
        <v/>
      </c>
      <c r="Y81" s="1" t="str">
        <f t="shared" si="64"/>
        <v/>
      </c>
      <c r="Z81" s="1" t="str">
        <f t="shared" si="64"/>
        <v/>
      </c>
      <c r="AA81" s="1" t="str">
        <f t="shared" si="64"/>
        <v/>
      </c>
      <c r="AB81" s="1" t="str">
        <f t="shared" si="64"/>
        <v/>
      </c>
      <c r="AC81" s="1" t="str">
        <f t="shared" si="64"/>
        <v/>
      </c>
      <c r="AD81" s="1" t="str">
        <f t="shared" si="64"/>
        <v/>
      </c>
      <c r="AE81" s="1" t="str">
        <f t="shared" si="64"/>
        <v/>
      </c>
      <c r="AF81" s="1" t="str">
        <f t="shared" si="64"/>
        <v/>
      </c>
      <c r="AG81" s="1" t="str">
        <f t="shared" si="65"/>
        <v/>
      </c>
      <c r="AH81" s="1" t="str">
        <f t="shared" si="65"/>
        <v/>
      </c>
      <c r="AI81" s="1" t="str">
        <f t="shared" si="65"/>
        <v/>
      </c>
      <c r="AJ81" s="1" t="str">
        <f t="shared" si="65"/>
        <v/>
      </c>
      <c r="AK81" s="1" t="str">
        <f t="shared" si="65"/>
        <v/>
      </c>
      <c r="AL81" s="1" t="str">
        <f t="shared" si="65"/>
        <v/>
      </c>
      <c r="AM81" s="1" t="str">
        <f t="shared" si="65"/>
        <v/>
      </c>
      <c r="AN81" s="1" t="str">
        <f t="shared" si="65"/>
        <v/>
      </c>
    </row>
  </sheetData>
  <sheetProtection algorithmName="SHA-512" hashValue="8D33NOdt2ydmcPUcz78gPI3gLlvqnGpn899sP0Om6ep5sQy5YwMTycK9ut0NdIPDgY0891dz0yfo/h7GNYPOMQ==" saltValue="+AnGZ8seJazTp2dzFPS01A==" spinCount="100000" sheet="1"/>
  <phoneticPr fontId="2"/>
  <dataValidations count="1">
    <dataValidation allowBlank="1" showErrorMessage="1" sqref="B7:C81 D6:M81 N6:U65 V6:AN81" xr:uid="{55534943-8C59-489B-BC1B-04D95DDAF5E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0CA76-C30E-43AD-9689-21ABC10A88D1}">
  <sheetPr>
    <tabColor theme="0" tint="-0.499984740745262"/>
  </sheetPr>
  <dimension ref="A1:AG88"/>
  <sheetViews>
    <sheetView zoomScale="90" zoomScaleNormal="90" zoomScaleSheetLayoutView="70" workbookViewId="0">
      <selection activeCell="D11" sqref="D11"/>
    </sheetView>
  </sheetViews>
  <sheetFormatPr defaultColWidth="19.36328125" defaultRowHeight="13"/>
  <cols>
    <col min="1" max="13" width="3" style="1" customWidth="1"/>
    <col min="14" max="14" width="19.36328125" style="1"/>
    <col min="15" max="25" width="19.36328125" style="1" customWidth="1"/>
    <col min="26" max="16384" width="19.36328125" style="1"/>
  </cols>
  <sheetData>
    <row r="1" spans="1:33">
      <c r="Z1" s="1">
        <v>2</v>
      </c>
      <c r="AA1" s="1">
        <v>3</v>
      </c>
      <c r="AB1" s="1">
        <v>4</v>
      </c>
      <c r="AC1" s="1">
        <v>5</v>
      </c>
      <c r="AD1" s="1">
        <v>6</v>
      </c>
      <c r="AE1" s="1">
        <v>7</v>
      </c>
      <c r="AF1" s="1">
        <v>8</v>
      </c>
      <c r="AG1" s="1">
        <v>9</v>
      </c>
    </row>
    <row r="3" spans="1:33" ht="13.5" thickBot="1"/>
    <row r="4" spans="1:33"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242" t="s">
        <v>2052</v>
      </c>
      <c r="O4" s="242" t="s">
        <v>2053</v>
      </c>
      <c r="P4" s="243" t="s">
        <v>2469</v>
      </c>
      <c r="Q4" s="244" t="s">
        <v>2468</v>
      </c>
      <c r="R4" s="243" t="s">
        <v>2066</v>
      </c>
      <c r="S4" s="243" t="s">
        <v>2067</v>
      </c>
      <c r="T4" s="243" t="s">
        <v>2068</v>
      </c>
      <c r="U4" s="243" t="s">
        <v>2069</v>
      </c>
      <c r="V4" s="243" t="s">
        <v>2070</v>
      </c>
      <c r="W4" s="243" t="s">
        <v>2071</v>
      </c>
      <c r="X4" s="243" t="s">
        <v>2072</v>
      </c>
      <c r="Y4" s="243" t="s">
        <v>2073</v>
      </c>
      <c r="Z4" s="10" t="s">
        <v>2066</v>
      </c>
      <c r="AA4" s="10" t="s">
        <v>2067</v>
      </c>
      <c r="AB4" s="10" t="s">
        <v>2068</v>
      </c>
      <c r="AC4" s="10" t="s">
        <v>2069</v>
      </c>
      <c r="AD4" s="10" t="s">
        <v>2070</v>
      </c>
      <c r="AE4" s="24" t="s">
        <v>2071</v>
      </c>
      <c r="AF4" s="24" t="s">
        <v>2072</v>
      </c>
      <c r="AG4" s="24" t="s">
        <v>2073</v>
      </c>
    </row>
    <row r="5" spans="1:33"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row>
    <row r="6" spans="1:33" s="31" customFormat="1" ht="12.65" customHeight="1">
      <c r="A6" s="25">
        <v>1</v>
      </c>
      <c r="B6" s="26">
        <v>1</v>
      </c>
      <c r="C6" s="26" t="str">
        <f>IF('建築工事届（別記第40号様式）'!J84="", "", '建築工事届（別記第40号様式）'!J84)</f>
        <v/>
      </c>
      <c r="D6" s="26">
        <f>IF(C6="",0,1)</f>
        <v>0</v>
      </c>
      <c r="E6" s="26">
        <f>SUM(D6,D10,D14,D18,D22,D26,D30,D34,D38,D42,D46,D50,D54,D58,D62)</f>
        <v>0</v>
      </c>
      <c r="F6" s="26">
        <f>IF(E6&gt;1,D6,0)</f>
        <v>0</v>
      </c>
      <c r="G6" s="26">
        <v>1</v>
      </c>
      <c r="H6" s="26">
        <f t="shared" ref="H6:H37" si="0">IF(W6="",0,1)</f>
        <v>0</v>
      </c>
      <c r="I6" s="26">
        <f>SUM(H$6:H6)*H6</f>
        <v>0</v>
      </c>
      <c r="J6" s="26">
        <f>SUM(H$6:H$9)</f>
        <v>0</v>
      </c>
      <c r="K6" s="26">
        <f>IF(J6&gt;1,I6,0)</f>
        <v>0</v>
      </c>
      <c r="L6" s="25">
        <f>IF(AND(D6=1,H6=1),1,IF(AND(D6=1,J6=0,G6=1),1,0))</f>
        <v>0</v>
      </c>
      <c r="M6" s="25">
        <f>IF(L6=0,0,SUM(L$6:L6))</f>
        <v>0</v>
      </c>
      <c r="N6" s="33" t="str">
        <f t="shared" ref="N6:N40" si="1">IF(F6=0,"",C6)</f>
        <v/>
      </c>
      <c r="O6" s="28" t="str">
        <f t="shared" ref="O6:O37" si="2">IF(K6=0,"",K6)</f>
        <v/>
      </c>
      <c r="P6" s="28" t="str">
        <f>IF('建築工事届（別記第40号様式）'!J116="","",'建築工事届（別記第40号様式）'!J116)</f>
        <v/>
      </c>
      <c r="Q6" s="28" t="str">
        <f t="shared" ref="Q6:Q37" si="3">IFERROR(P6*10+G6,"")</f>
        <v/>
      </c>
      <c r="R6" s="28" t="str">
        <f>IF('建築工事届（別記第40号様式）'!AN117,1,IF('建築工事届（別記第40号様式）'!AO117,2,""))</f>
        <v/>
      </c>
      <c r="S6" s="28" t="str">
        <f>IF('建築工事届（別記第40号様式）'!AN118=TRUE,1,
    IF('建築工事届（別記第40号様式）'!AO118=TRUE,2,
        IF('建築工事届（別記第40号様式）'!AP118=TRUE,3,
            IF('建築工事届（別記第40号様式）'!AN119=TRUE,4,
                IF('建築工事届（別記第40号様式）'!AO119=TRUE,5,"")
            )
        )
    )
)</f>
        <v/>
      </c>
      <c r="T6" s="28" t="str">
        <f>IF('建築工事届（別記第40号様式）'!AN120,1,IF('建築工事届（別記第40号様式）'!AO120,2,IF('建築工事届（別記第40号様式）'!AP120,3,"")))</f>
        <v/>
      </c>
      <c r="U6" s="28" t="str">
        <f>IF('建築工事届（別記第40号様式）'!AN121,1,IF('建築工事届（別記第40号様式）'!AO121,2,IF('建築工事届（別記第40号様式）'!AP121,3,"")))</f>
        <v/>
      </c>
      <c r="V6" s="28" t="str">
        <f>IF('建築工事届（別記第40号様式）'!AN122,1,IF('建築工事届（別記第40号様式）'!AO122,2,IF('建築工事届（別記第40号様式）'!AP122,3,"")))</f>
        <v/>
      </c>
      <c r="W6" s="28" t="str">
        <f>IF('建築工事届（別記第40号様式）'!AN123,1,"")</f>
        <v/>
      </c>
      <c r="X6" s="28" t="str">
        <f>IF('建築工事届（別記第40号様式）'!J124=0,"",'建築工事届（別記第40号様式）'!J124)</f>
        <v/>
      </c>
      <c r="Y6" s="28" t="str">
        <f>IF('建築工事届（別記第40号様式）'!J125="","",'建築工事届（別記第40号様式）'!J125)</f>
        <v/>
      </c>
      <c r="Z6" s="28" t="str">
        <f t="shared" ref="Z6:AG15" si="4">IFERROR(VLOOKUP($B6*10+$G6,$Q$6:$Y$65,Z$1,FALSE),"")</f>
        <v/>
      </c>
      <c r="AA6" s="28" t="str">
        <f t="shared" si="4"/>
        <v/>
      </c>
      <c r="AB6" s="28" t="str">
        <f t="shared" si="4"/>
        <v/>
      </c>
      <c r="AC6" s="28" t="str">
        <f t="shared" si="4"/>
        <v/>
      </c>
      <c r="AD6" s="28" t="str">
        <f t="shared" si="4"/>
        <v/>
      </c>
      <c r="AE6" s="28" t="str">
        <f t="shared" si="4"/>
        <v/>
      </c>
      <c r="AF6" s="28" t="str">
        <f t="shared" si="4"/>
        <v/>
      </c>
      <c r="AG6" s="28" t="str">
        <f t="shared" si="4"/>
        <v/>
      </c>
    </row>
    <row r="7" spans="1:33" s="31" customFormat="1" ht="14">
      <c r="A7" s="25">
        <v>2</v>
      </c>
      <c r="B7" s="26">
        <v>1</v>
      </c>
      <c r="C7" s="26" t="str">
        <f>C6</f>
        <v/>
      </c>
      <c r="D7" s="26">
        <f t="shared" ref="D7:D65" si="5">IF(C7="",0,1)</f>
        <v>0</v>
      </c>
      <c r="E7" s="26">
        <f>E6</f>
        <v>0</v>
      </c>
      <c r="F7" s="26">
        <f t="shared" ref="F7:F39" si="6">IF(E7&gt;1,D7,0)</f>
        <v>0</v>
      </c>
      <c r="G7" s="239">
        <v>2</v>
      </c>
      <c r="H7" s="26">
        <f t="shared" si="0"/>
        <v>0</v>
      </c>
      <c r="I7" s="26">
        <f>SUM(H$6:H7)*H7</f>
        <v>0</v>
      </c>
      <c r="J7" s="26">
        <f>SUM(H$6:H$9)</f>
        <v>0</v>
      </c>
      <c r="K7" s="26">
        <f t="shared" ref="K7:K40" si="7">IF(J7&gt;1,I7,0)</f>
        <v>0</v>
      </c>
      <c r="L7" s="25">
        <f>IF(AND(D7=1,H7=1),1,IF(AND(D7=1,J7=0,G7=1),1,0))</f>
        <v>0</v>
      </c>
      <c r="M7" s="25">
        <f>IF(L7=0,0,SUM(L$6:L7))</f>
        <v>0</v>
      </c>
      <c r="N7" s="33" t="str">
        <f t="shared" si="1"/>
        <v/>
      </c>
      <c r="O7" s="28" t="str">
        <f t="shared" si="2"/>
        <v/>
      </c>
      <c r="P7" s="28" t="str">
        <f t="shared" ref="P7" si="8">P6</f>
        <v/>
      </c>
      <c r="Q7" s="28" t="str">
        <f t="shared" si="3"/>
        <v/>
      </c>
      <c r="R7" s="28" t="str">
        <f t="shared" ref="R7:V9" si="9">R6</f>
        <v/>
      </c>
      <c r="S7" s="28" t="str">
        <f t="shared" si="9"/>
        <v/>
      </c>
      <c r="T7" s="28" t="str">
        <f t="shared" si="9"/>
        <v/>
      </c>
      <c r="U7" s="28" t="str">
        <f t="shared" si="9"/>
        <v/>
      </c>
      <c r="V7" s="28" t="str">
        <f t="shared" si="9"/>
        <v/>
      </c>
      <c r="W7" s="28" t="str">
        <f>IF('建築工事届（別記第40号様式）'!AO123,2,"")</f>
        <v/>
      </c>
      <c r="X7" s="28" t="str">
        <f>IF('建築工事届（別記第40号様式）'!Q124=0,"",'建築工事届（別記第40号様式）'!Q124)</f>
        <v/>
      </c>
      <c r="Y7" s="28" t="str">
        <f>IF('建築工事届（別記第40号様式）'!Q125="","",'建築工事届（別記第40号様式）'!Q125)</f>
        <v/>
      </c>
      <c r="Z7" s="28" t="str">
        <f t="shared" si="4"/>
        <v/>
      </c>
      <c r="AA7" s="28" t="str">
        <f t="shared" si="4"/>
        <v/>
      </c>
      <c r="AB7" s="28" t="str">
        <f t="shared" si="4"/>
        <v/>
      </c>
      <c r="AC7" s="28" t="str">
        <f t="shared" si="4"/>
        <v/>
      </c>
      <c r="AD7" s="28" t="str">
        <f t="shared" si="4"/>
        <v/>
      </c>
      <c r="AE7" s="28" t="str">
        <f t="shared" si="4"/>
        <v/>
      </c>
      <c r="AF7" s="28" t="str">
        <f t="shared" si="4"/>
        <v/>
      </c>
      <c r="AG7" s="28" t="str">
        <f t="shared" si="4"/>
        <v/>
      </c>
    </row>
    <row r="8" spans="1:33" s="31" customFormat="1">
      <c r="A8" s="25">
        <v>3</v>
      </c>
      <c r="B8" s="26">
        <v>1</v>
      </c>
      <c r="C8" s="26" t="str">
        <f>C6</f>
        <v/>
      </c>
      <c r="D8" s="26">
        <f t="shared" si="5"/>
        <v>0</v>
      </c>
      <c r="E8" s="26">
        <f t="shared" ref="E8:E21" si="10">E7</f>
        <v>0</v>
      </c>
      <c r="F8" s="26">
        <f t="shared" si="6"/>
        <v>0</v>
      </c>
      <c r="G8" s="26">
        <v>3</v>
      </c>
      <c r="H8" s="26">
        <f t="shared" si="0"/>
        <v>0</v>
      </c>
      <c r="I8" s="26">
        <f>SUM(H$6:H8)*H8</f>
        <v>0</v>
      </c>
      <c r="J8" s="26">
        <f>SUM(H$6:H$9)</f>
        <v>0</v>
      </c>
      <c r="K8" s="26">
        <f t="shared" si="7"/>
        <v>0</v>
      </c>
      <c r="L8" s="25">
        <f t="shared" ref="L8:L40" si="11">IF(AND(D8=1,H8=1),1,IF(AND(D8=1,J8=0,G8=1),1,0))</f>
        <v>0</v>
      </c>
      <c r="M8" s="25">
        <f>IF(L8=0,0,SUM(L$6:L8))</f>
        <v>0</v>
      </c>
      <c r="N8" s="33" t="str">
        <f t="shared" si="1"/>
        <v/>
      </c>
      <c r="O8" s="28" t="str">
        <f t="shared" si="2"/>
        <v/>
      </c>
      <c r="P8" s="28" t="str">
        <f t="shared" ref="P8" si="12">P7</f>
        <v/>
      </c>
      <c r="Q8" s="28" t="str">
        <f t="shared" si="3"/>
        <v/>
      </c>
      <c r="R8" s="28" t="str">
        <f t="shared" si="9"/>
        <v/>
      </c>
      <c r="S8" s="28" t="str">
        <f t="shared" si="9"/>
        <v/>
      </c>
      <c r="T8" s="28" t="str">
        <f t="shared" si="9"/>
        <v/>
      </c>
      <c r="U8" s="28" t="str">
        <f t="shared" si="9"/>
        <v/>
      </c>
      <c r="V8" s="28" t="str">
        <f t="shared" si="9"/>
        <v/>
      </c>
      <c r="W8" s="28" t="str">
        <f>IF('建築工事届（別記第40号様式）'!AP123,3,"")</f>
        <v/>
      </c>
      <c r="X8" s="28" t="str">
        <f>IF('建築工事届（別記第40号様式）'!X124=0,"",'建築工事届（別記第40号様式）'!X124)</f>
        <v/>
      </c>
      <c r="Y8" s="28" t="str">
        <f>IF('建築工事届（別記第40号様式）'!X125="","",'建築工事届（別記第40号様式）'!X125)</f>
        <v/>
      </c>
      <c r="Z8" s="28" t="str">
        <f t="shared" si="4"/>
        <v/>
      </c>
      <c r="AA8" s="28" t="str">
        <f t="shared" si="4"/>
        <v/>
      </c>
      <c r="AB8" s="28" t="str">
        <f t="shared" si="4"/>
        <v/>
      </c>
      <c r="AC8" s="28" t="str">
        <f t="shared" si="4"/>
        <v/>
      </c>
      <c r="AD8" s="28" t="str">
        <f t="shared" si="4"/>
        <v/>
      </c>
      <c r="AE8" s="28" t="str">
        <f t="shared" si="4"/>
        <v/>
      </c>
      <c r="AF8" s="28" t="str">
        <f t="shared" si="4"/>
        <v/>
      </c>
      <c r="AG8" s="28" t="str">
        <f t="shared" si="4"/>
        <v/>
      </c>
    </row>
    <row r="9" spans="1:33" s="31" customFormat="1">
      <c r="A9" s="25">
        <v>4</v>
      </c>
      <c r="B9" s="26">
        <v>1</v>
      </c>
      <c r="C9" s="26" t="str">
        <f>C6</f>
        <v/>
      </c>
      <c r="D9" s="26">
        <f t="shared" si="5"/>
        <v>0</v>
      </c>
      <c r="E9" s="26">
        <f t="shared" si="10"/>
        <v>0</v>
      </c>
      <c r="F9" s="26">
        <f t="shared" si="6"/>
        <v>0</v>
      </c>
      <c r="G9" s="26">
        <v>4</v>
      </c>
      <c r="H9" s="26">
        <f t="shared" si="0"/>
        <v>0</v>
      </c>
      <c r="I9" s="26">
        <f>SUM(H$6:H9)*H9</f>
        <v>0</v>
      </c>
      <c r="J9" s="26">
        <f>SUM(H$6:H$9)</f>
        <v>0</v>
      </c>
      <c r="K9" s="26">
        <f t="shared" si="7"/>
        <v>0</v>
      </c>
      <c r="L9" s="25">
        <f t="shared" si="11"/>
        <v>0</v>
      </c>
      <c r="M9" s="25">
        <f>IF(L9=0,0,SUM(L$6:L9))</f>
        <v>0</v>
      </c>
      <c r="N9" s="33" t="str">
        <f t="shared" si="1"/>
        <v/>
      </c>
      <c r="O9" s="28" t="str">
        <f t="shared" si="2"/>
        <v/>
      </c>
      <c r="P9" s="28" t="str">
        <f t="shared" ref="P9" si="13">P8</f>
        <v/>
      </c>
      <c r="Q9" s="28" t="str">
        <f t="shared" si="3"/>
        <v/>
      </c>
      <c r="R9" s="28" t="str">
        <f t="shared" si="9"/>
        <v/>
      </c>
      <c r="S9" s="28" t="str">
        <f t="shared" si="9"/>
        <v/>
      </c>
      <c r="T9" s="28" t="str">
        <f t="shared" si="9"/>
        <v/>
      </c>
      <c r="U9" s="28" t="str">
        <f t="shared" si="9"/>
        <v/>
      </c>
      <c r="V9" s="28" t="str">
        <f t="shared" si="9"/>
        <v/>
      </c>
      <c r="W9" s="28" t="str">
        <f>IF('建築工事届（別記第40号様式）'!AQ123,4,"")</f>
        <v/>
      </c>
      <c r="X9" s="28" t="str">
        <f>IF('建築工事届（別記第40号様式）'!AE124=0,"",'建築工事届（別記第40号様式）'!AE124)</f>
        <v/>
      </c>
      <c r="Y9" s="28" t="str">
        <f>IF('建築工事届（別記第40号様式）'!AE125="","",'建築工事届（別記第40号様式）'!AE125)</f>
        <v/>
      </c>
      <c r="Z9" s="28" t="str">
        <f t="shared" si="4"/>
        <v/>
      </c>
      <c r="AA9" s="28" t="str">
        <f t="shared" si="4"/>
        <v/>
      </c>
      <c r="AB9" s="28" t="str">
        <f t="shared" si="4"/>
        <v/>
      </c>
      <c r="AC9" s="28" t="str">
        <f t="shared" si="4"/>
        <v/>
      </c>
      <c r="AD9" s="28" t="str">
        <f t="shared" si="4"/>
        <v/>
      </c>
      <c r="AE9" s="28" t="str">
        <f t="shared" si="4"/>
        <v/>
      </c>
      <c r="AF9" s="28" t="str">
        <f t="shared" si="4"/>
        <v/>
      </c>
      <c r="AG9" s="28" t="str">
        <f t="shared" si="4"/>
        <v/>
      </c>
    </row>
    <row r="10" spans="1:33" s="41" customFormat="1" ht="13.5" customHeight="1">
      <c r="A10" s="34">
        <v>5</v>
      </c>
      <c r="B10" s="35">
        <v>2</v>
      </c>
      <c r="C10" s="35" t="str">
        <f>IF('建築工事届（別記第40号様式）'!S84="", "",'建築工事届（別記第40号様式）'!S84)</f>
        <v/>
      </c>
      <c r="D10" s="35">
        <f>IF(C10="",0,1)</f>
        <v>0</v>
      </c>
      <c r="E10" s="35">
        <f>E9</f>
        <v>0</v>
      </c>
      <c r="F10" s="35">
        <f t="shared" si="6"/>
        <v>0</v>
      </c>
      <c r="G10" s="35">
        <v>1</v>
      </c>
      <c r="H10" s="35">
        <f t="shared" si="0"/>
        <v>0</v>
      </c>
      <c r="I10" s="35">
        <f>SUM(H$10:H10)*H10</f>
        <v>0</v>
      </c>
      <c r="J10" s="35">
        <f>SUM(H$10:H$13)</f>
        <v>0</v>
      </c>
      <c r="K10" s="35">
        <f>IF(J10&gt;1,I10,0)</f>
        <v>0</v>
      </c>
      <c r="L10" s="34">
        <f t="shared" si="11"/>
        <v>0</v>
      </c>
      <c r="M10" s="34">
        <f>IF(L10=0,0,SUM(L$6:L10))</f>
        <v>0</v>
      </c>
      <c r="N10" s="36" t="str">
        <f t="shared" si="1"/>
        <v/>
      </c>
      <c r="O10" s="38" t="str">
        <f t="shared" si="2"/>
        <v/>
      </c>
      <c r="P10" s="38" t="str">
        <f>IF('建築工事届（別記第40号様式）'!J128="","",'建築工事届（別記第40号様式）'!J128)</f>
        <v/>
      </c>
      <c r="Q10" s="38" t="str">
        <f t="shared" si="3"/>
        <v/>
      </c>
      <c r="R10" s="38" t="str">
        <f>IF('建築工事届（別記第40号様式）'!AN129,1,IF('建築工事届（別記第40号様式）'!AO129,2,""))</f>
        <v/>
      </c>
      <c r="S10" s="38" t="str">
        <f>IF('建築工事届（別記第40号様式）'!AN130=TRUE,1,
    IF('建築工事届（別記第40号様式）'!AO130=TRUE,2,
        IF('建築工事届（別記第40号様式）'!AP130=TRUE,3,
            IF('建築工事届（別記第40号様式）'!AN131=TRUE,4,
                IF('建築工事届（別記第40号様式）'!AO131=TRUE,5,"")
            )
        )
    )
)</f>
        <v/>
      </c>
      <c r="T10" s="38" t="str">
        <f>IF('建築工事届（別記第40号様式）'!AN132,1,IF('建築工事届（別記第40号様式）'!AO132,2,IF('建築工事届（別記第40号様式）'!AP132,3,"")))</f>
        <v/>
      </c>
      <c r="U10" s="38" t="str">
        <f>IF('建築工事届（別記第40号様式）'!AN133,1,IF('建築工事届（別記第40号様式）'!AO133,2,IF('建築工事届（別記第40号様式）'!AP133,3,"")))</f>
        <v/>
      </c>
      <c r="V10" s="38" t="str">
        <f>IF('建築工事届（別記第40号様式）'!AN134,1,IF('建築工事届（別記第40号様式）'!AO134,2,IF('建築工事届（別記第40号様式）'!AP134,3,"")))</f>
        <v/>
      </c>
      <c r="W10" s="38" t="str">
        <f>IF('建築工事届（別記第40号様式）'!AN135,1,"")</f>
        <v/>
      </c>
      <c r="X10" s="38" t="str">
        <f>IF('建築工事届（別記第40号様式）'!J136=0,"",'建築工事届（別記第40号様式）'!J136)</f>
        <v/>
      </c>
      <c r="Y10" s="38" t="str">
        <f>IF('建築工事届（別記第40号様式）'!J137="","",'建築工事届（別記第40号様式）'!J137)</f>
        <v/>
      </c>
      <c r="Z10" s="38" t="str">
        <f t="shared" si="4"/>
        <v/>
      </c>
      <c r="AA10" s="38" t="str">
        <f t="shared" si="4"/>
        <v/>
      </c>
      <c r="AB10" s="38" t="str">
        <f t="shared" si="4"/>
        <v/>
      </c>
      <c r="AC10" s="38" t="str">
        <f t="shared" si="4"/>
        <v/>
      </c>
      <c r="AD10" s="38" t="str">
        <f t="shared" si="4"/>
        <v/>
      </c>
      <c r="AE10" s="38" t="str">
        <f t="shared" si="4"/>
        <v/>
      </c>
      <c r="AF10" s="38" t="str">
        <f t="shared" si="4"/>
        <v/>
      </c>
      <c r="AG10" s="38" t="str">
        <f t="shared" si="4"/>
        <v/>
      </c>
    </row>
    <row r="11" spans="1:33" s="41" customFormat="1" ht="14">
      <c r="A11" s="34">
        <v>6</v>
      </c>
      <c r="B11" s="35">
        <v>2</v>
      </c>
      <c r="C11" s="35" t="str">
        <f>C10</f>
        <v/>
      </c>
      <c r="D11" s="35">
        <f t="shared" si="5"/>
        <v>0</v>
      </c>
      <c r="E11" s="35">
        <f>E10</f>
        <v>0</v>
      </c>
      <c r="F11" s="35">
        <f t="shared" si="6"/>
        <v>0</v>
      </c>
      <c r="G11" s="238">
        <v>2</v>
      </c>
      <c r="H11" s="35">
        <f t="shared" si="0"/>
        <v>0</v>
      </c>
      <c r="I11" s="35">
        <f>SUM(H$10:H11)*H11</f>
        <v>0</v>
      </c>
      <c r="J11" s="35">
        <f>SUM(H$10:H$13)</f>
        <v>0</v>
      </c>
      <c r="K11" s="35">
        <f t="shared" si="7"/>
        <v>0</v>
      </c>
      <c r="L11" s="34">
        <f t="shared" si="11"/>
        <v>0</v>
      </c>
      <c r="M11" s="34">
        <f>IF(L11=0,0,SUM(L$6:L11))</f>
        <v>0</v>
      </c>
      <c r="N11" s="36" t="str">
        <f t="shared" si="1"/>
        <v/>
      </c>
      <c r="O11" s="38" t="str">
        <f t="shared" si="2"/>
        <v/>
      </c>
      <c r="P11" s="38" t="str">
        <f t="shared" ref="P11" si="14">P10</f>
        <v/>
      </c>
      <c r="Q11" s="38" t="str">
        <f t="shared" si="3"/>
        <v/>
      </c>
      <c r="R11" s="38" t="str">
        <f t="shared" ref="R11:V13" si="15">R10</f>
        <v/>
      </c>
      <c r="S11" s="38" t="str">
        <f t="shared" si="15"/>
        <v/>
      </c>
      <c r="T11" s="38" t="str">
        <f t="shared" si="15"/>
        <v/>
      </c>
      <c r="U11" s="38" t="str">
        <f t="shared" si="15"/>
        <v/>
      </c>
      <c r="V11" s="38" t="str">
        <f t="shared" si="15"/>
        <v/>
      </c>
      <c r="W11" s="38" t="str">
        <f>IF('建築工事届（別記第40号様式）'!AO135,2,"")</f>
        <v/>
      </c>
      <c r="X11" s="38" t="str">
        <f>IF('建築工事届（別記第40号様式）'!Q136=0,"",'建築工事届（別記第40号様式）'!Q136)</f>
        <v/>
      </c>
      <c r="Y11" s="38" t="str">
        <f>IF('建築工事届（別記第40号様式）'!Q137="","",'建築工事届（別記第40号様式）'!Q137)</f>
        <v/>
      </c>
      <c r="Z11" s="38" t="str">
        <f t="shared" si="4"/>
        <v/>
      </c>
      <c r="AA11" s="38" t="str">
        <f t="shared" si="4"/>
        <v/>
      </c>
      <c r="AB11" s="38" t="str">
        <f t="shared" si="4"/>
        <v/>
      </c>
      <c r="AC11" s="38" t="str">
        <f t="shared" si="4"/>
        <v/>
      </c>
      <c r="AD11" s="38" t="str">
        <f t="shared" si="4"/>
        <v/>
      </c>
      <c r="AE11" s="38" t="str">
        <f t="shared" si="4"/>
        <v/>
      </c>
      <c r="AF11" s="38" t="str">
        <f t="shared" si="4"/>
        <v/>
      </c>
      <c r="AG11" s="38" t="str">
        <f t="shared" si="4"/>
        <v/>
      </c>
    </row>
    <row r="12" spans="1:33" s="41" customFormat="1">
      <c r="A12" s="34">
        <v>7</v>
      </c>
      <c r="B12" s="35">
        <v>2</v>
      </c>
      <c r="C12" s="35" t="str">
        <f>C10</f>
        <v/>
      </c>
      <c r="D12" s="35">
        <f t="shared" si="5"/>
        <v>0</v>
      </c>
      <c r="E12" s="35">
        <f t="shared" si="10"/>
        <v>0</v>
      </c>
      <c r="F12" s="35">
        <f t="shared" si="6"/>
        <v>0</v>
      </c>
      <c r="G12" s="35">
        <v>3</v>
      </c>
      <c r="H12" s="35">
        <f t="shared" si="0"/>
        <v>0</v>
      </c>
      <c r="I12" s="35">
        <f>SUM(H$10:H12)*H12</f>
        <v>0</v>
      </c>
      <c r="J12" s="35">
        <f>SUM(H$10:H$13)</f>
        <v>0</v>
      </c>
      <c r="K12" s="35">
        <f t="shared" si="7"/>
        <v>0</v>
      </c>
      <c r="L12" s="34">
        <f t="shared" si="11"/>
        <v>0</v>
      </c>
      <c r="M12" s="34">
        <f>IF(L12=0,0,SUM(L$6:L12))</f>
        <v>0</v>
      </c>
      <c r="N12" s="36" t="str">
        <f t="shared" si="1"/>
        <v/>
      </c>
      <c r="O12" s="38" t="str">
        <f t="shared" si="2"/>
        <v/>
      </c>
      <c r="P12" s="38" t="str">
        <f t="shared" ref="P12" si="16">P11</f>
        <v/>
      </c>
      <c r="Q12" s="38" t="str">
        <f t="shared" si="3"/>
        <v/>
      </c>
      <c r="R12" s="38" t="str">
        <f t="shared" si="15"/>
        <v/>
      </c>
      <c r="S12" s="38" t="str">
        <f t="shared" si="15"/>
        <v/>
      </c>
      <c r="T12" s="38" t="str">
        <f t="shared" si="15"/>
        <v/>
      </c>
      <c r="U12" s="38" t="str">
        <f t="shared" si="15"/>
        <v/>
      </c>
      <c r="V12" s="38" t="str">
        <f t="shared" si="15"/>
        <v/>
      </c>
      <c r="W12" s="38" t="str">
        <f>IF('建築工事届（別記第40号様式）'!AP135,3,"")</f>
        <v/>
      </c>
      <c r="X12" s="38" t="str">
        <f>IF('建築工事届（別記第40号様式）'!X136=0,"",'建築工事届（別記第40号様式）'!X136)</f>
        <v/>
      </c>
      <c r="Y12" s="38" t="str">
        <f>IF('建築工事届（別記第40号様式）'!X137="","",'建築工事届（別記第40号様式）'!X137)</f>
        <v/>
      </c>
      <c r="Z12" s="38" t="str">
        <f t="shared" si="4"/>
        <v/>
      </c>
      <c r="AA12" s="38" t="str">
        <f t="shared" si="4"/>
        <v/>
      </c>
      <c r="AB12" s="38" t="str">
        <f t="shared" si="4"/>
        <v/>
      </c>
      <c r="AC12" s="38" t="str">
        <f t="shared" si="4"/>
        <v/>
      </c>
      <c r="AD12" s="38" t="str">
        <f t="shared" si="4"/>
        <v/>
      </c>
      <c r="AE12" s="38" t="str">
        <f t="shared" si="4"/>
        <v/>
      </c>
      <c r="AF12" s="38" t="str">
        <f t="shared" si="4"/>
        <v/>
      </c>
      <c r="AG12" s="38" t="str">
        <f t="shared" si="4"/>
        <v/>
      </c>
    </row>
    <row r="13" spans="1:33" s="41" customFormat="1">
      <c r="A13" s="34">
        <v>8</v>
      </c>
      <c r="B13" s="35">
        <v>2</v>
      </c>
      <c r="C13" s="35" t="str">
        <f>C10</f>
        <v/>
      </c>
      <c r="D13" s="35">
        <f t="shared" si="5"/>
        <v>0</v>
      </c>
      <c r="E13" s="35">
        <f t="shared" si="10"/>
        <v>0</v>
      </c>
      <c r="F13" s="35">
        <f t="shared" si="6"/>
        <v>0</v>
      </c>
      <c r="G13" s="35">
        <v>4</v>
      </c>
      <c r="H13" s="35">
        <f t="shared" si="0"/>
        <v>0</v>
      </c>
      <c r="I13" s="35">
        <f>SUM(H$10:H13)*H13</f>
        <v>0</v>
      </c>
      <c r="J13" s="35">
        <f>SUM(H$10:H$13)</f>
        <v>0</v>
      </c>
      <c r="K13" s="35">
        <f t="shared" si="7"/>
        <v>0</v>
      </c>
      <c r="L13" s="34">
        <f t="shared" si="11"/>
        <v>0</v>
      </c>
      <c r="M13" s="34">
        <f>IF(L13=0,0,SUM(L$6:L13))</f>
        <v>0</v>
      </c>
      <c r="N13" s="36" t="str">
        <f t="shared" si="1"/>
        <v/>
      </c>
      <c r="O13" s="38" t="str">
        <f t="shared" si="2"/>
        <v/>
      </c>
      <c r="P13" s="38" t="str">
        <f t="shared" ref="P13" si="17">P12</f>
        <v/>
      </c>
      <c r="Q13" s="38" t="str">
        <f t="shared" si="3"/>
        <v/>
      </c>
      <c r="R13" s="38" t="str">
        <f t="shared" si="15"/>
        <v/>
      </c>
      <c r="S13" s="38" t="str">
        <f t="shared" si="15"/>
        <v/>
      </c>
      <c r="T13" s="38" t="str">
        <f t="shared" si="15"/>
        <v/>
      </c>
      <c r="U13" s="38" t="str">
        <f t="shared" si="15"/>
        <v/>
      </c>
      <c r="V13" s="38" t="str">
        <f t="shared" si="15"/>
        <v/>
      </c>
      <c r="W13" s="38" t="str">
        <f>IF('建築工事届（別記第40号様式）'!AQ135,4,"")</f>
        <v/>
      </c>
      <c r="X13" s="38" t="str">
        <f>IF('建築工事届（別記第40号様式）'!AE136=0,"",'建築工事届（別記第40号様式）'!AE136)</f>
        <v/>
      </c>
      <c r="Y13" s="38" t="str">
        <f>IF('建築工事届（別記第40号様式）'!AE137="","",'建築工事届（別記第40号様式）'!AE137)</f>
        <v/>
      </c>
      <c r="Z13" s="38" t="str">
        <f t="shared" si="4"/>
        <v/>
      </c>
      <c r="AA13" s="38" t="str">
        <f t="shared" si="4"/>
        <v/>
      </c>
      <c r="AB13" s="38" t="str">
        <f t="shared" si="4"/>
        <v/>
      </c>
      <c r="AC13" s="38" t="str">
        <f t="shared" si="4"/>
        <v/>
      </c>
      <c r="AD13" s="38" t="str">
        <f t="shared" si="4"/>
        <v/>
      </c>
      <c r="AE13" s="38" t="str">
        <f t="shared" si="4"/>
        <v/>
      </c>
      <c r="AF13" s="38" t="str">
        <f t="shared" si="4"/>
        <v/>
      </c>
      <c r="AG13" s="38" t="str">
        <f t="shared" si="4"/>
        <v/>
      </c>
    </row>
    <row r="14" spans="1:33" s="50" customFormat="1" ht="15" customHeight="1">
      <c r="A14" s="43">
        <v>9</v>
      </c>
      <c r="B14" s="44">
        <v>3</v>
      </c>
      <c r="C14" s="44" t="str">
        <f>IF('建築工事届（別記第40号様式）'!AB84="", "", '建築工事届（別記第40号様式）'!AB84)</f>
        <v/>
      </c>
      <c r="D14" s="44">
        <f t="shared" si="5"/>
        <v>0</v>
      </c>
      <c r="E14" s="44">
        <f>E13</f>
        <v>0</v>
      </c>
      <c r="F14" s="44">
        <f t="shared" si="6"/>
        <v>0</v>
      </c>
      <c r="G14" s="44">
        <v>1</v>
      </c>
      <c r="H14" s="44">
        <f t="shared" si="0"/>
        <v>0</v>
      </c>
      <c r="I14" s="44">
        <f>SUM(H$14:H14)*H14</f>
        <v>0</v>
      </c>
      <c r="J14" s="44">
        <f>SUM(H$14:H$17)</f>
        <v>0</v>
      </c>
      <c r="K14" s="44">
        <f t="shared" si="7"/>
        <v>0</v>
      </c>
      <c r="L14" s="43">
        <f t="shared" si="11"/>
        <v>0</v>
      </c>
      <c r="M14" s="43">
        <f>IF(L14=0,0,SUM(L$6:L14))</f>
        <v>0</v>
      </c>
      <c r="N14" s="45" t="str">
        <f t="shared" si="1"/>
        <v/>
      </c>
      <c r="O14" s="47" t="str">
        <f t="shared" si="2"/>
        <v/>
      </c>
      <c r="P14" s="47" t="str">
        <f>IF('建築工事届（別記第40号様式）'!J140="","",'建築工事届（別記第40号様式）'!J140)</f>
        <v/>
      </c>
      <c r="Q14" s="47" t="str">
        <f t="shared" si="3"/>
        <v/>
      </c>
      <c r="R14" s="47" t="str">
        <f>IF('建築工事届（別記第40号様式）'!AN141,1,IF('建築工事届（別記第40号様式）'!AO141,2,""))</f>
        <v/>
      </c>
      <c r="S14" s="47" t="str">
        <f>IF('建築工事届（別記第40号様式）'!AN142=TRUE,1,
    IF('建築工事届（別記第40号様式）'!AO142=TRUE,2,
        IF('建築工事届（別記第40号様式）'!AP142=TRUE,3,
            IF('建築工事届（別記第40号様式）'!AN143=TRUE,4,
                IF('建築工事届（別記第40号様式）'!AO143=TRUE,5,"")
            )
        )
    )
)</f>
        <v/>
      </c>
      <c r="T14" s="47" t="str">
        <f>IF('建築工事届（別記第40号様式）'!AN144,1,IF('建築工事届（別記第40号様式）'!AO144,2,IF('建築工事届（別記第40号様式）'!AP144,3,"")))</f>
        <v/>
      </c>
      <c r="U14" s="47" t="str">
        <f>IF('建築工事届（別記第40号様式）'!AN145,1,IF('建築工事届（別記第40号様式）'!AO145,2,IF('建築工事届（別記第40号様式）'!AP145,3,"")))</f>
        <v/>
      </c>
      <c r="V14" s="47" t="str">
        <f>IF('建築工事届（別記第40号様式）'!AN146,1,IF('建築工事届（別記第40号様式）'!AO146,2,IF('建築工事届（別記第40号様式）'!AP146,3,"")))</f>
        <v/>
      </c>
      <c r="W14" s="47" t="str">
        <f>IF('建築工事届（別記第40号様式）'!AN147,1,"")</f>
        <v/>
      </c>
      <c r="X14" s="47" t="str">
        <f>IF('建築工事届（別記第40号様式）'!J148=0,"",'建築工事届（別記第40号様式）'!J148)</f>
        <v/>
      </c>
      <c r="Y14" s="47" t="str">
        <f>IF('建築工事届（別記第40号様式）'!J149="","",'建築工事届（別記第40号様式）'!J149)</f>
        <v/>
      </c>
      <c r="Z14" s="47" t="str">
        <f t="shared" si="4"/>
        <v/>
      </c>
      <c r="AA14" s="47" t="str">
        <f t="shared" si="4"/>
        <v/>
      </c>
      <c r="AB14" s="47" t="str">
        <f t="shared" si="4"/>
        <v/>
      </c>
      <c r="AC14" s="47" t="str">
        <f t="shared" si="4"/>
        <v/>
      </c>
      <c r="AD14" s="47" t="str">
        <f t="shared" si="4"/>
        <v/>
      </c>
      <c r="AE14" s="47" t="str">
        <f t="shared" si="4"/>
        <v/>
      </c>
      <c r="AF14" s="47" t="str">
        <f t="shared" si="4"/>
        <v/>
      </c>
      <c r="AG14" s="47" t="str">
        <f t="shared" si="4"/>
        <v/>
      </c>
    </row>
    <row r="15" spans="1:33" s="50" customFormat="1" ht="14">
      <c r="A15" s="43">
        <v>10</v>
      </c>
      <c r="B15" s="44">
        <v>3</v>
      </c>
      <c r="C15" s="44" t="str">
        <f>C14</f>
        <v/>
      </c>
      <c r="D15" s="44">
        <f t="shared" si="5"/>
        <v>0</v>
      </c>
      <c r="E15" s="44">
        <f t="shared" si="10"/>
        <v>0</v>
      </c>
      <c r="F15" s="44">
        <f t="shared" si="6"/>
        <v>0</v>
      </c>
      <c r="G15" s="237">
        <v>2</v>
      </c>
      <c r="H15" s="44">
        <f t="shared" si="0"/>
        <v>0</v>
      </c>
      <c r="I15" s="44">
        <f>SUM(H$14:H15)*H15</f>
        <v>0</v>
      </c>
      <c r="J15" s="44">
        <f>SUM(H$14:H$17)</f>
        <v>0</v>
      </c>
      <c r="K15" s="44">
        <f t="shared" si="7"/>
        <v>0</v>
      </c>
      <c r="L15" s="43">
        <f t="shared" si="11"/>
        <v>0</v>
      </c>
      <c r="M15" s="43">
        <f>IF(L15=0,0,SUM(L$6:L15))</f>
        <v>0</v>
      </c>
      <c r="N15" s="45" t="str">
        <f t="shared" si="1"/>
        <v/>
      </c>
      <c r="O15" s="47" t="str">
        <f t="shared" si="2"/>
        <v/>
      </c>
      <c r="P15" s="47" t="str">
        <f t="shared" ref="P15:R21" si="18">P14</f>
        <v/>
      </c>
      <c r="Q15" s="47" t="str">
        <f t="shared" si="3"/>
        <v/>
      </c>
      <c r="R15" s="47" t="str">
        <f t="shared" si="18"/>
        <v/>
      </c>
      <c r="S15" s="47" t="str">
        <f>S14</f>
        <v/>
      </c>
      <c r="T15" s="47" t="str">
        <f t="shared" ref="T15:V25" si="19">T14</f>
        <v/>
      </c>
      <c r="U15" s="47" t="str">
        <f t="shared" si="19"/>
        <v/>
      </c>
      <c r="V15" s="47" t="str">
        <f t="shared" si="19"/>
        <v/>
      </c>
      <c r="W15" s="47" t="str">
        <f>IF('建築工事届（別記第40号様式）'!AO147,2,"")</f>
        <v/>
      </c>
      <c r="X15" s="47" t="str">
        <f>IF('建築工事届（別記第40号様式）'!Q148=0,"",'建築工事届（別記第40号様式）'!Q148)</f>
        <v/>
      </c>
      <c r="Y15" s="47" t="str">
        <f>IF('建築工事届（別記第40号様式）'!Q149="","",'建築工事届（別記第40号様式）'!Q149)</f>
        <v/>
      </c>
      <c r="Z15" s="47" t="str">
        <f t="shared" si="4"/>
        <v/>
      </c>
      <c r="AA15" s="47" t="str">
        <f t="shared" si="4"/>
        <v/>
      </c>
      <c r="AB15" s="47" t="str">
        <f t="shared" si="4"/>
        <v/>
      </c>
      <c r="AC15" s="47" t="str">
        <f t="shared" si="4"/>
        <v/>
      </c>
      <c r="AD15" s="47" t="str">
        <f t="shared" si="4"/>
        <v/>
      </c>
      <c r="AE15" s="47" t="str">
        <f t="shared" si="4"/>
        <v/>
      </c>
      <c r="AF15" s="47" t="str">
        <f t="shared" si="4"/>
        <v/>
      </c>
      <c r="AG15" s="47" t="str">
        <f t="shared" si="4"/>
        <v/>
      </c>
    </row>
    <row r="16" spans="1:33" s="50" customFormat="1">
      <c r="A16" s="43">
        <v>11</v>
      </c>
      <c r="B16" s="44">
        <v>3</v>
      </c>
      <c r="C16" s="44" t="str">
        <f>C14</f>
        <v/>
      </c>
      <c r="D16" s="44">
        <f t="shared" si="5"/>
        <v>0</v>
      </c>
      <c r="E16" s="44">
        <f t="shared" si="10"/>
        <v>0</v>
      </c>
      <c r="F16" s="44">
        <f t="shared" si="6"/>
        <v>0</v>
      </c>
      <c r="G16" s="44">
        <v>3</v>
      </c>
      <c r="H16" s="44">
        <f t="shared" si="0"/>
        <v>0</v>
      </c>
      <c r="I16" s="44">
        <f>SUM(H$14:H16)*H16</f>
        <v>0</v>
      </c>
      <c r="J16" s="44">
        <f>SUM(H$14:H$17)</f>
        <v>0</v>
      </c>
      <c r="K16" s="44">
        <f t="shared" si="7"/>
        <v>0</v>
      </c>
      <c r="L16" s="43">
        <f t="shared" si="11"/>
        <v>0</v>
      </c>
      <c r="M16" s="43">
        <f>IF(L16=0,0,SUM(L$6:L16))</f>
        <v>0</v>
      </c>
      <c r="N16" s="45" t="str">
        <f t="shared" si="1"/>
        <v/>
      </c>
      <c r="O16" s="47" t="str">
        <f t="shared" si="2"/>
        <v/>
      </c>
      <c r="P16" s="47" t="str">
        <f t="shared" si="18"/>
        <v/>
      </c>
      <c r="Q16" s="47" t="str">
        <f t="shared" si="3"/>
        <v/>
      </c>
      <c r="R16" s="47" t="str">
        <f t="shared" si="18"/>
        <v/>
      </c>
      <c r="S16" s="47" t="str">
        <f>S15</f>
        <v/>
      </c>
      <c r="T16" s="47" t="str">
        <f t="shared" si="19"/>
        <v/>
      </c>
      <c r="U16" s="47" t="str">
        <f t="shared" si="19"/>
        <v/>
      </c>
      <c r="V16" s="47" t="str">
        <f t="shared" si="19"/>
        <v/>
      </c>
      <c r="W16" s="47" t="str">
        <f>IF('建築工事届（別記第40号様式）'!AP147,3,"")</f>
        <v/>
      </c>
      <c r="X16" s="47" t="str">
        <f>IF('建築工事届（別記第40号様式）'!X148=0,"",'建築工事届（別記第40号様式）'!X148)</f>
        <v/>
      </c>
      <c r="Y16" s="47" t="str">
        <f>IF('建築工事届（別記第40号様式）'!X149="","",'建築工事届（別記第40号様式）'!X149)</f>
        <v/>
      </c>
      <c r="Z16" s="47" t="str">
        <f t="shared" ref="Z16:AG25" si="20">IFERROR(VLOOKUP($B16*10+$G16,$Q$6:$Y$65,Z$1,FALSE),"")</f>
        <v/>
      </c>
      <c r="AA16" s="47" t="str">
        <f t="shared" si="20"/>
        <v/>
      </c>
      <c r="AB16" s="47" t="str">
        <f t="shared" si="20"/>
        <v/>
      </c>
      <c r="AC16" s="47" t="str">
        <f t="shared" si="20"/>
        <v/>
      </c>
      <c r="AD16" s="47" t="str">
        <f t="shared" si="20"/>
        <v/>
      </c>
      <c r="AE16" s="47" t="str">
        <f t="shared" si="20"/>
        <v/>
      </c>
      <c r="AF16" s="47" t="str">
        <f t="shared" si="20"/>
        <v/>
      </c>
      <c r="AG16" s="47" t="str">
        <f t="shared" si="20"/>
        <v/>
      </c>
    </row>
    <row r="17" spans="1:33" s="50" customFormat="1">
      <c r="A17" s="43">
        <v>12</v>
      </c>
      <c r="B17" s="44">
        <v>3</v>
      </c>
      <c r="C17" s="44" t="str">
        <f>C14</f>
        <v/>
      </c>
      <c r="D17" s="44">
        <f t="shared" si="5"/>
        <v>0</v>
      </c>
      <c r="E17" s="44">
        <f t="shared" si="10"/>
        <v>0</v>
      </c>
      <c r="F17" s="44">
        <f t="shared" si="6"/>
        <v>0</v>
      </c>
      <c r="G17" s="44">
        <v>4</v>
      </c>
      <c r="H17" s="44">
        <f t="shared" si="0"/>
        <v>0</v>
      </c>
      <c r="I17" s="44">
        <f>SUM(H$14:H17)*H17</f>
        <v>0</v>
      </c>
      <c r="J17" s="44">
        <f>SUM(H$14:H$17)</f>
        <v>0</v>
      </c>
      <c r="K17" s="44">
        <f t="shared" si="7"/>
        <v>0</v>
      </c>
      <c r="L17" s="43">
        <f t="shared" si="11"/>
        <v>0</v>
      </c>
      <c r="M17" s="43">
        <f>IF(L17=0,0,SUM(L$6:L17))</f>
        <v>0</v>
      </c>
      <c r="N17" s="45" t="str">
        <f t="shared" si="1"/>
        <v/>
      </c>
      <c r="O17" s="47" t="str">
        <f t="shared" si="2"/>
        <v/>
      </c>
      <c r="P17" s="47" t="str">
        <f t="shared" si="18"/>
        <v/>
      </c>
      <c r="Q17" s="47" t="str">
        <f t="shared" si="3"/>
        <v/>
      </c>
      <c r="R17" s="47" t="str">
        <f t="shared" si="18"/>
        <v/>
      </c>
      <c r="S17" s="47" t="str">
        <f>S16</f>
        <v/>
      </c>
      <c r="T17" s="47" t="str">
        <f t="shared" si="19"/>
        <v/>
      </c>
      <c r="U17" s="47" t="str">
        <f>U16</f>
        <v/>
      </c>
      <c r="V17" s="47" t="str">
        <f t="shared" si="19"/>
        <v/>
      </c>
      <c r="W17" s="47" t="str">
        <f>IF('建築工事届（別記第40号様式）'!AQ147,4,"")</f>
        <v/>
      </c>
      <c r="X17" s="47" t="str">
        <f>IF('建築工事届（別記第40号様式）'!AE148=0,"",'建築工事届（別記第40号様式）'!AE148)</f>
        <v/>
      </c>
      <c r="Y17" s="47" t="str">
        <f>IF('建築工事届（別記第40号様式）'!AE149="","",'建築工事届（別記第40号様式）'!AE149)</f>
        <v/>
      </c>
      <c r="Z17" s="47" t="str">
        <f t="shared" si="20"/>
        <v/>
      </c>
      <c r="AA17" s="47" t="str">
        <f t="shared" si="20"/>
        <v/>
      </c>
      <c r="AB17" s="47" t="str">
        <f t="shared" si="20"/>
        <v/>
      </c>
      <c r="AC17" s="47" t="str">
        <f t="shared" si="20"/>
        <v/>
      </c>
      <c r="AD17" s="47" t="str">
        <f t="shared" si="20"/>
        <v/>
      </c>
      <c r="AE17" s="47" t="str">
        <f t="shared" si="20"/>
        <v/>
      </c>
      <c r="AF17" s="47" t="str">
        <f t="shared" si="20"/>
        <v/>
      </c>
      <c r="AG17" s="47" t="str">
        <f t="shared" si="20"/>
        <v/>
      </c>
    </row>
    <row r="18" spans="1:33" s="64" customFormat="1">
      <c r="A18" s="58">
        <v>13</v>
      </c>
      <c r="B18" s="59">
        <v>4</v>
      </c>
      <c r="C18" s="59" t="str">
        <f>IF(追加記入欄!J10="", "", 追加記入欄!J10)</f>
        <v/>
      </c>
      <c r="D18" s="59">
        <f t="shared" si="5"/>
        <v>0</v>
      </c>
      <c r="E18" s="59">
        <f>E17</f>
        <v>0</v>
      </c>
      <c r="F18" s="59">
        <f t="shared" si="6"/>
        <v>0</v>
      </c>
      <c r="G18" s="59">
        <v>1</v>
      </c>
      <c r="H18" s="59">
        <f t="shared" si="0"/>
        <v>0</v>
      </c>
      <c r="I18" s="59">
        <f>SUM(H$18:H18)*H18</f>
        <v>0</v>
      </c>
      <c r="J18" s="59">
        <f>SUM(H$18:H$21)</f>
        <v>0</v>
      </c>
      <c r="K18" s="59">
        <f t="shared" si="7"/>
        <v>0</v>
      </c>
      <c r="L18" s="58">
        <f t="shared" si="11"/>
        <v>0</v>
      </c>
      <c r="M18" s="58">
        <f>IF(L18=0,0,SUM(L$6:L18))</f>
        <v>0</v>
      </c>
      <c r="N18" s="60" t="str">
        <f t="shared" si="1"/>
        <v/>
      </c>
      <c r="O18" s="62" t="str">
        <f t="shared" si="2"/>
        <v/>
      </c>
      <c r="P18" s="62" t="str">
        <f>IF(追加記入欄!J41="","",追加記入欄!J41)</f>
        <v/>
      </c>
      <c r="Q18" s="62" t="str">
        <f t="shared" si="3"/>
        <v/>
      </c>
      <c r="R18" s="62" t="str">
        <f>IF(追加記入欄!AN42,1,IF(追加記入欄!AO42,2,""))</f>
        <v/>
      </c>
      <c r="S18" s="62" t="str">
        <f>IF(追加記入欄!AN43=TRUE,1,
    IF(追加記入欄!AO43=TRUE,2,
        IF(追加記入欄!AP43=TRUE,3,
            IF(追加記入欄!AN44=TRUE,4,
                IF(追加記入欄!AO44=TRUE,5,"")
            )
        )
    )
)</f>
        <v/>
      </c>
      <c r="T18" s="62" t="str">
        <f>IF(追加記入欄!AN45,1,IF(追加記入欄!AO45,2,IF(追加記入欄!AP45,3,"")))</f>
        <v/>
      </c>
      <c r="U18" s="62" t="str">
        <f>IF(追加記入欄!AN46,1,IF(追加記入欄!AO46,2,IF(追加記入欄!AP46,3,"")))</f>
        <v/>
      </c>
      <c r="V18" s="62" t="str">
        <f>IF(追加記入欄!AN47,1,IF(追加記入欄!AO47,2,IF(追加記入欄!AP47,3,"")))</f>
        <v/>
      </c>
      <c r="W18" s="62" t="str">
        <f>IF(追加記入欄!AN48,1,"")</f>
        <v/>
      </c>
      <c r="X18" s="62" t="str">
        <f>IF(追加記入欄!J49=0,"",追加記入欄!J49)</f>
        <v/>
      </c>
      <c r="Y18" s="62" t="str">
        <f>IF(追加記入欄!J50="","",追加記入欄!J50)</f>
        <v/>
      </c>
      <c r="Z18" s="62" t="str">
        <f t="shared" si="20"/>
        <v/>
      </c>
      <c r="AA18" s="62" t="str">
        <f t="shared" si="20"/>
        <v/>
      </c>
      <c r="AB18" s="62" t="str">
        <f t="shared" si="20"/>
        <v/>
      </c>
      <c r="AC18" s="62" t="str">
        <f t="shared" si="20"/>
        <v/>
      </c>
      <c r="AD18" s="62" t="str">
        <f t="shared" si="20"/>
        <v/>
      </c>
      <c r="AE18" s="62" t="str">
        <f t="shared" si="20"/>
        <v/>
      </c>
      <c r="AF18" s="62" t="str">
        <f t="shared" si="20"/>
        <v/>
      </c>
      <c r="AG18" s="62" t="str">
        <f t="shared" si="20"/>
        <v/>
      </c>
    </row>
    <row r="19" spans="1:33" s="64" customFormat="1">
      <c r="A19" s="58">
        <v>14</v>
      </c>
      <c r="B19" s="59">
        <v>4</v>
      </c>
      <c r="C19" s="59" t="str">
        <f>C18</f>
        <v/>
      </c>
      <c r="D19" s="59">
        <f t="shared" si="5"/>
        <v>0</v>
      </c>
      <c r="E19" s="59">
        <f t="shared" si="10"/>
        <v>0</v>
      </c>
      <c r="F19" s="59">
        <f t="shared" si="6"/>
        <v>0</v>
      </c>
      <c r="G19" s="59">
        <v>2</v>
      </c>
      <c r="H19" s="59">
        <f t="shared" si="0"/>
        <v>0</v>
      </c>
      <c r="I19" s="59">
        <f>SUM(H$18:H19)*H19</f>
        <v>0</v>
      </c>
      <c r="J19" s="59">
        <f>SUM(H$18:H$21)</f>
        <v>0</v>
      </c>
      <c r="K19" s="59">
        <f t="shared" si="7"/>
        <v>0</v>
      </c>
      <c r="L19" s="58">
        <f t="shared" si="11"/>
        <v>0</v>
      </c>
      <c r="M19" s="58">
        <f>IF(L19=0,0,SUM(L$6:L19))</f>
        <v>0</v>
      </c>
      <c r="N19" s="60" t="str">
        <f t="shared" si="1"/>
        <v/>
      </c>
      <c r="O19" s="62" t="str">
        <f t="shared" si="2"/>
        <v/>
      </c>
      <c r="P19" s="62" t="str">
        <f>P18</f>
        <v/>
      </c>
      <c r="Q19" s="62" t="str">
        <f t="shared" si="3"/>
        <v/>
      </c>
      <c r="R19" s="62" t="str">
        <f>R18</f>
        <v/>
      </c>
      <c r="S19" s="62" t="str">
        <f>S18</f>
        <v/>
      </c>
      <c r="T19" s="62" t="str">
        <f t="shared" si="19"/>
        <v/>
      </c>
      <c r="U19" s="62" t="str">
        <f t="shared" si="19"/>
        <v/>
      </c>
      <c r="V19" s="62" t="str">
        <f t="shared" si="19"/>
        <v/>
      </c>
      <c r="W19" s="62" t="str">
        <f>IF(追加記入欄!AO48,2,"")</f>
        <v/>
      </c>
      <c r="X19" s="62" t="str">
        <f>IF(追加記入欄!Q49=0,"",追加記入欄!Q49)</f>
        <v/>
      </c>
      <c r="Y19" s="62" t="str">
        <f>IF(追加記入欄!Q50="","",追加記入欄!Q50)</f>
        <v/>
      </c>
      <c r="Z19" s="62" t="str">
        <f t="shared" si="20"/>
        <v/>
      </c>
      <c r="AA19" s="62" t="str">
        <f t="shared" si="20"/>
        <v/>
      </c>
      <c r="AB19" s="62" t="str">
        <f t="shared" si="20"/>
        <v/>
      </c>
      <c r="AC19" s="62" t="str">
        <f t="shared" si="20"/>
        <v/>
      </c>
      <c r="AD19" s="62" t="str">
        <f t="shared" si="20"/>
        <v/>
      </c>
      <c r="AE19" s="62" t="str">
        <f t="shared" si="20"/>
        <v/>
      </c>
      <c r="AF19" s="62" t="str">
        <f t="shared" si="20"/>
        <v/>
      </c>
      <c r="AG19" s="62" t="str">
        <f t="shared" si="20"/>
        <v/>
      </c>
    </row>
    <row r="20" spans="1:33" s="64" customFormat="1">
      <c r="A20" s="58">
        <v>15</v>
      </c>
      <c r="B20" s="59">
        <v>4</v>
      </c>
      <c r="C20" s="59" t="str">
        <f t="shared" ref="C20:C21" si="21">C19</f>
        <v/>
      </c>
      <c r="D20" s="59">
        <f t="shared" si="5"/>
        <v>0</v>
      </c>
      <c r="E20" s="59">
        <f t="shared" si="10"/>
        <v>0</v>
      </c>
      <c r="F20" s="59">
        <f t="shared" si="6"/>
        <v>0</v>
      </c>
      <c r="G20" s="59">
        <v>3</v>
      </c>
      <c r="H20" s="59">
        <f t="shared" si="0"/>
        <v>0</v>
      </c>
      <c r="I20" s="59">
        <f>SUM(H$18:H20)*H20</f>
        <v>0</v>
      </c>
      <c r="J20" s="59">
        <f>SUM(H$18:H$21)</f>
        <v>0</v>
      </c>
      <c r="K20" s="59">
        <f t="shared" si="7"/>
        <v>0</v>
      </c>
      <c r="L20" s="58">
        <f t="shared" si="11"/>
        <v>0</v>
      </c>
      <c r="M20" s="58">
        <f>IF(L20=0,0,SUM(L$6:L20))</f>
        <v>0</v>
      </c>
      <c r="N20" s="60" t="str">
        <f t="shared" si="1"/>
        <v/>
      </c>
      <c r="O20" s="62" t="str">
        <f t="shared" si="2"/>
        <v/>
      </c>
      <c r="P20" s="62" t="str">
        <f t="shared" si="18"/>
        <v/>
      </c>
      <c r="Q20" s="62" t="str">
        <f t="shared" si="3"/>
        <v/>
      </c>
      <c r="R20" s="62" t="str">
        <f t="shared" si="18"/>
        <v/>
      </c>
      <c r="S20" s="62" t="str">
        <f>S19</f>
        <v/>
      </c>
      <c r="T20" s="62" t="str">
        <f t="shared" si="19"/>
        <v/>
      </c>
      <c r="U20" s="62" t="str">
        <f t="shared" si="19"/>
        <v/>
      </c>
      <c r="V20" s="62" t="str">
        <f t="shared" si="19"/>
        <v/>
      </c>
      <c r="W20" s="62" t="str">
        <f>IF(追加記入欄!AP48,3,"")</f>
        <v/>
      </c>
      <c r="X20" s="62" t="str">
        <f>IF(追加記入欄!X49=0,"",追加記入欄!X49)</f>
        <v/>
      </c>
      <c r="Y20" s="62" t="str">
        <f>IF(追加記入欄!X50="","",追加記入欄!X50)</f>
        <v/>
      </c>
      <c r="Z20" s="62" t="str">
        <f t="shared" si="20"/>
        <v/>
      </c>
      <c r="AA20" s="62" t="str">
        <f t="shared" si="20"/>
        <v/>
      </c>
      <c r="AB20" s="62" t="str">
        <f t="shared" si="20"/>
        <v/>
      </c>
      <c r="AC20" s="62" t="str">
        <f t="shared" si="20"/>
        <v/>
      </c>
      <c r="AD20" s="62" t="str">
        <f t="shared" si="20"/>
        <v/>
      </c>
      <c r="AE20" s="62" t="str">
        <f t="shared" si="20"/>
        <v/>
      </c>
      <c r="AF20" s="62" t="str">
        <f t="shared" si="20"/>
        <v/>
      </c>
      <c r="AG20" s="62" t="str">
        <f t="shared" si="20"/>
        <v/>
      </c>
    </row>
    <row r="21" spans="1:33" s="64" customFormat="1">
      <c r="A21" s="58">
        <v>16</v>
      </c>
      <c r="B21" s="59">
        <v>4</v>
      </c>
      <c r="C21" s="59" t="str">
        <f t="shared" si="21"/>
        <v/>
      </c>
      <c r="D21" s="59">
        <f t="shared" si="5"/>
        <v>0</v>
      </c>
      <c r="E21" s="59">
        <f t="shared" si="10"/>
        <v>0</v>
      </c>
      <c r="F21" s="59">
        <f t="shared" si="6"/>
        <v>0</v>
      </c>
      <c r="G21" s="59">
        <v>4</v>
      </c>
      <c r="H21" s="59">
        <f t="shared" si="0"/>
        <v>0</v>
      </c>
      <c r="I21" s="59">
        <f>SUM(H$18:H21)*H21</f>
        <v>0</v>
      </c>
      <c r="J21" s="59">
        <f>SUM(H$18:H$21)</f>
        <v>0</v>
      </c>
      <c r="K21" s="59">
        <f t="shared" si="7"/>
        <v>0</v>
      </c>
      <c r="L21" s="58">
        <f t="shared" si="11"/>
        <v>0</v>
      </c>
      <c r="M21" s="58">
        <f>IF(L21=0,0,SUM(L$6:L21))</f>
        <v>0</v>
      </c>
      <c r="N21" s="60" t="str">
        <f t="shared" si="1"/>
        <v/>
      </c>
      <c r="O21" s="62" t="str">
        <f t="shared" si="2"/>
        <v/>
      </c>
      <c r="P21" s="62" t="str">
        <f t="shared" si="18"/>
        <v/>
      </c>
      <c r="Q21" s="62" t="str">
        <f t="shared" si="3"/>
        <v/>
      </c>
      <c r="R21" s="62" t="str">
        <f t="shared" si="18"/>
        <v/>
      </c>
      <c r="S21" s="62" t="str">
        <f>S20</f>
        <v/>
      </c>
      <c r="T21" s="62" t="str">
        <f t="shared" si="19"/>
        <v/>
      </c>
      <c r="U21" s="62" t="str">
        <f t="shared" si="19"/>
        <v/>
      </c>
      <c r="V21" s="62" t="str">
        <f t="shared" si="19"/>
        <v/>
      </c>
      <c r="W21" s="62" t="str">
        <f>IF(追加記入欄!AQ48,4,"")</f>
        <v/>
      </c>
      <c r="X21" s="62" t="str">
        <f>IF(追加記入欄!AE49=0,"",追加記入欄!AE49)</f>
        <v/>
      </c>
      <c r="Y21" s="62" t="str">
        <f>IF(追加記入欄!AE50="","",追加記入欄!AE50)</f>
        <v/>
      </c>
      <c r="Z21" s="62" t="str">
        <f t="shared" si="20"/>
        <v/>
      </c>
      <c r="AA21" s="62" t="str">
        <f t="shared" si="20"/>
        <v/>
      </c>
      <c r="AB21" s="62" t="str">
        <f t="shared" si="20"/>
        <v/>
      </c>
      <c r="AC21" s="62" t="str">
        <f t="shared" si="20"/>
        <v/>
      </c>
      <c r="AD21" s="62" t="str">
        <f t="shared" si="20"/>
        <v/>
      </c>
      <c r="AE21" s="62" t="str">
        <f t="shared" si="20"/>
        <v/>
      </c>
      <c r="AF21" s="62" t="str">
        <f t="shared" si="20"/>
        <v/>
      </c>
      <c r="AG21" s="62" t="str">
        <f t="shared" si="20"/>
        <v/>
      </c>
    </row>
    <row r="22" spans="1:33" s="50" customFormat="1">
      <c r="A22" s="65">
        <v>17</v>
      </c>
      <c r="B22" s="66">
        <v>5</v>
      </c>
      <c r="C22" s="66" t="str">
        <f>IF(追加記入欄!S10="", "", 追加記入欄!S10)</f>
        <v/>
      </c>
      <c r="D22" s="66">
        <f t="shared" si="5"/>
        <v>0</v>
      </c>
      <c r="E22" s="66">
        <f>E21</f>
        <v>0</v>
      </c>
      <c r="F22" s="66">
        <f t="shared" si="6"/>
        <v>0</v>
      </c>
      <c r="G22" s="66">
        <v>1</v>
      </c>
      <c r="H22" s="66">
        <f t="shared" si="0"/>
        <v>0</v>
      </c>
      <c r="I22" s="66">
        <f>SUM(H$22:H22)*H22</f>
        <v>0</v>
      </c>
      <c r="J22" s="66">
        <f>SUM(H$22:H$25)</f>
        <v>0</v>
      </c>
      <c r="K22" s="66">
        <f t="shared" si="7"/>
        <v>0</v>
      </c>
      <c r="L22" s="65">
        <f t="shared" si="11"/>
        <v>0</v>
      </c>
      <c r="M22" s="65">
        <f>IF(L22=0,0,SUM(L$6:L22))</f>
        <v>0</v>
      </c>
      <c r="N22" s="67" t="str">
        <f t="shared" si="1"/>
        <v/>
      </c>
      <c r="O22" s="69" t="str">
        <f t="shared" si="2"/>
        <v/>
      </c>
      <c r="P22" s="69" t="str">
        <f>IF(追加記入欄!J53="","",追加記入欄!J53)</f>
        <v/>
      </c>
      <c r="Q22" s="69" t="str">
        <f t="shared" si="3"/>
        <v/>
      </c>
      <c r="R22" s="69" t="str">
        <f>IF(追加記入欄!AN54,1,IF(追加記入欄!AO54,2,""))</f>
        <v/>
      </c>
      <c r="S22" s="69" t="str">
        <f>IF(追加記入欄!AN55=TRUE,1,
    IF(追加記入欄!AO55=TRUE,2,
        IF(追加記入欄!AP55=TRUE,3,
            IF(追加記入欄!AN56=TRUE,4,
                IF(追加記入欄!AO56=TRUE,5,"")
            )
        )
    )
)</f>
        <v/>
      </c>
      <c r="T22" s="69" t="str">
        <f>IF(追加記入欄!AN57,1,IF(追加記入欄!AO57,2,IF(追加記入欄!AP57,3,"")))</f>
        <v/>
      </c>
      <c r="U22" s="69" t="str">
        <f>IF(追加記入欄!AN58,1,IF(追加記入欄!AO58,2,IF(追加記入欄!AP58,3,"")))</f>
        <v/>
      </c>
      <c r="V22" s="69" t="str">
        <f>IF(追加記入欄!AN59,1,IF(追加記入欄!AO59,2,IF(追加記入欄!AP59,3,"")))</f>
        <v/>
      </c>
      <c r="W22" s="69" t="str">
        <f>IF(追加記入欄!AN60,1,"")</f>
        <v/>
      </c>
      <c r="X22" s="69" t="str">
        <f>IF(追加記入欄!J61=0,"",追加記入欄!J61)</f>
        <v/>
      </c>
      <c r="Y22" s="69" t="str">
        <f>IF(追加記入欄!J62="","",追加記入欄!J62)</f>
        <v/>
      </c>
      <c r="Z22" s="69" t="str">
        <f t="shared" si="20"/>
        <v/>
      </c>
      <c r="AA22" s="69" t="str">
        <f t="shared" si="20"/>
        <v/>
      </c>
      <c r="AB22" s="69" t="str">
        <f t="shared" si="20"/>
        <v/>
      </c>
      <c r="AC22" s="69" t="str">
        <f t="shared" si="20"/>
        <v/>
      </c>
      <c r="AD22" s="69" t="str">
        <f t="shared" si="20"/>
        <v/>
      </c>
      <c r="AE22" s="69" t="str">
        <f t="shared" si="20"/>
        <v/>
      </c>
      <c r="AF22" s="69" t="str">
        <f t="shared" si="20"/>
        <v/>
      </c>
      <c r="AG22" s="69" t="str">
        <f t="shared" si="20"/>
        <v/>
      </c>
    </row>
    <row r="23" spans="1:33" s="50" customFormat="1">
      <c r="A23" s="65">
        <v>18</v>
      </c>
      <c r="B23" s="66">
        <v>5</v>
      </c>
      <c r="C23" s="66" t="str">
        <f>C22</f>
        <v/>
      </c>
      <c r="D23" s="66">
        <f t="shared" si="5"/>
        <v>0</v>
      </c>
      <c r="E23" s="66">
        <f>E22</f>
        <v>0</v>
      </c>
      <c r="F23" s="66">
        <f t="shared" si="6"/>
        <v>0</v>
      </c>
      <c r="G23" s="66">
        <v>2</v>
      </c>
      <c r="H23" s="66">
        <f t="shared" si="0"/>
        <v>0</v>
      </c>
      <c r="I23" s="66">
        <f>SUM(H$22:H23)*H23</f>
        <v>0</v>
      </c>
      <c r="J23" s="66">
        <f>SUM(H$22:H$25)</f>
        <v>0</v>
      </c>
      <c r="K23" s="66">
        <f t="shared" si="7"/>
        <v>0</v>
      </c>
      <c r="L23" s="65">
        <f t="shared" si="11"/>
        <v>0</v>
      </c>
      <c r="M23" s="65">
        <f>IF(L23=0,0,SUM(L$6:L23))</f>
        <v>0</v>
      </c>
      <c r="N23" s="67" t="str">
        <f t="shared" si="1"/>
        <v/>
      </c>
      <c r="O23" s="69" t="str">
        <f t="shared" si="2"/>
        <v/>
      </c>
      <c r="P23" s="69" t="str">
        <f>P22</f>
        <v/>
      </c>
      <c r="Q23" s="69" t="str">
        <f t="shared" si="3"/>
        <v/>
      </c>
      <c r="R23" s="69" t="str">
        <f>R22</f>
        <v/>
      </c>
      <c r="S23" s="69" t="str">
        <f>S22</f>
        <v/>
      </c>
      <c r="T23" s="69" t="str">
        <f>T22</f>
        <v/>
      </c>
      <c r="U23" s="69" t="str">
        <f>U22</f>
        <v/>
      </c>
      <c r="V23" s="69" t="str">
        <f t="shared" si="19"/>
        <v/>
      </c>
      <c r="W23" s="69" t="str">
        <f>IF(追加記入欄!AO60,2,"")</f>
        <v/>
      </c>
      <c r="X23" s="69" t="str">
        <f>IF(追加記入欄!Q61=0,"",追加記入欄!Q61)</f>
        <v/>
      </c>
      <c r="Y23" s="69" t="str">
        <f>IF(追加記入欄!Q62="","",追加記入欄!Q62)</f>
        <v/>
      </c>
      <c r="Z23" s="69" t="str">
        <f t="shared" si="20"/>
        <v/>
      </c>
      <c r="AA23" s="69" t="str">
        <f t="shared" si="20"/>
        <v/>
      </c>
      <c r="AB23" s="69" t="str">
        <f t="shared" si="20"/>
        <v/>
      </c>
      <c r="AC23" s="69" t="str">
        <f t="shared" si="20"/>
        <v/>
      </c>
      <c r="AD23" s="69" t="str">
        <f t="shared" si="20"/>
        <v/>
      </c>
      <c r="AE23" s="69" t="str">
        <f t="shared" si="20"/>
        <v/>
      </c>
      <c r="AF23" s="69" t="str">
        <f t="shared" si="20"/>
        <v/>
      </c>
      <c r="AG23" s="69" t="str">
        <f t="shared" si="20"/>
        <v/>
      </c>
    </row>
    <row r="24" spans="1:33" s="50" customFormat="1">
      <c r="A24" s="65">
        <v>19</v>
      </c>
      <c r="B24" s="66">
        <v>5</v>
      </c>
      <c r="C24" s="66" t="str">
        <f>C23</f>
        <v/>
      </c>
      <c r="D24" s="66">
        <f t="shared" si="5"/>
        <v>0</v>
      </c>
      <c r="E24" s="66">
        <f>E23</f>
        <v>0</v>
      </c>
      <c r="F24" s="66">
        <f t="shared" si="6"/>
        <v>0</v>
      </c>
      <c r="G24" s="66">
        <v>3</v>
      </c>
      <c r="H24" s="66">
        <f t="shared" si="0"/>
        <v>0</v>
      </c>
      <c r="I24" s="66">
        <f>SUM(H$22:H24)*H24</f>
        <v>0</v>
      </c>
      <c r="J24" s="66">
        <f>SUM(H$22:H$25)</f>
        <v>0</v>
      </c>
      <c r="K24" s="66">
        <f t="shared" si="7"/>
        <v>0</v>
      </c>
      <c r="L24" s="65">
        <f t="shared" si="11"/>
        <v>0</v>
      </c>
      <c r="M24" s="65">
        <f>IF(L24=0,0,SUM(L$6:L24))</f>
        <v>0</v>
      </c>
      <c r="N24" s="67" t="str">
        <f t="shared" si="1"/>
        <v/>
      </c>
      <c r="O24" s="69" t="str">
        <f t="shared" si="2"/>
        <v/>
      </c>
      <c r="P24" s="69" t="str">
        <f t="shared" ref="P24:R25" si="22">P23</f>
        <v/>
      </c>
      <c r="Q24" s="69" t="str">
        <f t="shared" si="3"/>
        <v/>
      </c>
      <c r="R24" s="69" t="str">
        <f t="shared" si="22"/>
        <v/>
      </c>
      <c r="S24" s="69" t="str">
        <f>S23</f>
        <v/>
      </c>
      <c r="T24" s="69" t="str">
        <f t="shared" si="19"/>
        <v/>
      </c>
      <c r="U24" s="69" t="str">
        <f t="shared" si="19"/>
        <v/>
      </c>
      <c r="V24" s="69" t="str">
        <f t="shared" si="19"/>
        <v/>
      </c>
      <c r="W24" s="69" t="str">
        <f>IF(追加記入欄!AP60,3,"")</f>
        <v/>
      </c>
      <c r="X24" s="69" t="str">
        <f>IF(追加記入欄!X61=0,"",追加記入欄!X61)</f>
        <v/>
      </c>
      <c r="Y24" s="69" t="str">
        <f>IF(追加記入欄!X62="","",追加記入欄!X62)</f>
        <v/>
      </c>
      <c r="Z24" s="69" t="str">
        <f t="shared" si="20"/>
        <v/>
      </c>
      <c r="AA24" s="69" t="str">
        <f t="shared" si="20"/>
        <v/>
      </c>
      <c r="AB24" s="69" t="str">
        <f t="shared" si="20"/>
        <v/>
      </c>
      <c r="AC24" s="69" t="str">
        <f t="shared" si="20"/>
        <v/>
      </c>
      <c r="AD24" s="69" t="str">
        <f t="shared" si="20"/>
        <v/>
      </c>
      <c r="AE24" s="69" t="str">
        <f t="shared" si="20"/>
        <v/>
      </c>
      <c r="AF24" s="69" t="str">
        <f t="shared" si="20"/>
        <v/>
      </c>
      <c r="AG24" s="69" t="str">
        <f t="shared" si="20"/>
        <v/>
      </c>
    </row>
    <row r="25" spans="1:33" s="50" customFormat="1">
      <c r="A25" s="65">
        <v>20</v>
      </c>
      <c r="B25" s="66">
        <v>5</v>
      </c>
      <c r="C25" s="66" t="str">
        <f>C24</f>
        <v/>
      </c>
      <c r="D25" s="66">
        <f t="shared" si="5"/>
        <v>0</v>
      </c>
      <c r="E25" s="66">
        <f>E24</f>
        <v>0</v>
      </c>
      <c r="F25" s="66">
        <f t="shared" si="6"/>
        <v>0</v>
      </c>
      <c r="G25" s="66">
        <v>4</v>
      </c>
      <c r="H25" s="66">
        <f t="shared" si="0"/>
        <v>0</v>
      </c>
      <c r="I25" s="66">
        <f>SUM(H$22:H25)*H25</f>
        <v>0</v>
      </c>
      <c r="J25" s="66">
        <f>SUM(H$22:H$25)</f>
        <v>0</v>
      </c>
      <c r="K25" s="66">
        <f t="shared" si="7"/>
        <v>0</v>
      </c>
      <c r="L25" s="65">
        <f t="shared" si="11"/>
        <v>0</v>
      </c>
      <c r="M25" s="65">
        <f>IF(L25=0,0,SUM(L$6:L25))</f>
        <v>0</v>
      </c>
      <c r="N25" s="67" t="str">
        <f t="shared" si="1"/>
        <v/>
      </c>
      <c r="O25" s="69" t="str">
        <f t="shared" si="2"/>
        <v/>
      </c>
      <c r="P25" s="69" t="str">
        <f t="shared" si="22"/>
        <v/>
      </c>
      <c r="Q25" s="69" t="str">
        <f t="shared" si="3"/>
        <v/>
      </c>
      <c r="R25" s="69" t="str">
        <f t="shared" si="22"/>
        <v/>
      </c>
      <c r="S25" s="69" t="str">
        <f>S24</f>
        <v/>
      </c>
      <c r="T25" s="69" t="str">
        <f t="shared" si="19"/>
        <v/>
      </c>
      <c r="U25" s="69" t="str">
        <f t="shared" si="19"/>
        <v/>
      </c>
      <c r="V25" s="69" t="str">
        <f t="shared" si="19"/>
        <v/>
      </c>
      <c r="W25" s="69" t="str">
        <f>IF(追加記入欄!AQ60,4,"")</f>
        <v/>
      </c>
      <c r="X25" s="69" t="str">
        <f>IF(追加記入欄!AE61=0,"",追加記入欄!AE61)</f>
        <v/>
      </c>
      <c r="Y25" s="69" t="str">
        <f>IF(追加記入欄!AE62="","",追加記入欄!AE62)</f>
        <v/>
      </c>
      <c r="Z25" s="69" t="str">
        <f t="shared" si="20"/>
        <v/>
      </c>
      <c r="AA25" s="69" t="str">
        <f t="shared" si="20"/>
        <v/>
      </c>
      <c r="AB25" s="69" t="str">
        <f t="shared" si="20"/>
        <v/>
      </c>
      <c r="AC25" s="69" t="str">
        <f t="shared" si="20"/>
        <v/>
      </c>
      <c r="AD25" s="69" t="str">
        <f t="shared" si="20"/>
        <v/>
      </c>
      <c r="AE25" s="69" t="str">
        <f t="shared" si="20"/>
        <v/>
      </c>
      <c r="AF25" s="69" t="str">
        <f t="shared" si="20"/>
        <v/>
      </c>
      <c r="AG25" s="69" t="str">
        <f t="shared" si="20"/>
        <v/>
      </c>
    </row>
    <row r="26" spans="1:33" s="50" customFormat="1">
      <c r="A26" s="84">
        <v>21</v>
      </c>
      <c r="B26" s="85">
        <v>6</v>
      </c>
      <c r="C26" s="85" t="str">
        <f>IF(追加記入欄!AB10="", "", 追加記入欄!AB10)</f>
        <v/>
      </c>
      <c r="D26" s="85">
        <f t="shared" si="5"/>
        <v>0</v>
      </c>
      <c r="E26" s="85">
        <f t="shared" ref="E26:E37" si="23">E25</f>
        <v>0</v>
      </c>
      <c r="F26" s="85">
        <f t="shared" si="6"/>
        <v>0</v>
      </c>
      <c r="G26" s="85">
        <v>1</v>
      </c>
      <c r="H26" s="85">
        <f t="shared" si="0"/>
        <v>0</v>
      </c>
      <c r="I26" s="85">
        <f>SUM(H$26:H26)*H26</f>
        <v>0</v>
      </c>
      <c r="J26" s="85">
        <f>SUM(H$26:H$29)</f>
        <v>0</v>
      </c>
      <c r="K26" s="85">
        <f t="shared" si="7"/>
        <v>0</v>
      </c>
      <c r="L26" s="84">
        <f t="shared" si="11"/>
        <v>0</v>
      </c>
      <c r="M26" s="84">
        <f>IF(L26=0,0,SUM(L$6:L26))</f>
        <v>0</v>
      </c>
      <c r="N26" s="86" t="str">
        <f t="shared" si="1"/>
        <v/>
      </c>
      <c r="O26" s="88" t="str">
        <f t="shared" si="2"/>
        <v/>
      </c>
      <c r="P26" s="88" t="str">
        <f>IF(追加記入欄!J65="","",追加記入欄!J65)</f>
        <v/>
      </c>
      <c r="Q26" s="88" t="str">
        <f t="shared" si="3"/>
        <v/>
      </c>
      <c r="R26" s="88" t="str">
        <f>IF(追加記入欄!AN66,1,IF(追加記入欄!AO66,2,""))</f>
        <v/>
      </c>
      <c r="S26" s="88" t="str">
        <f>IF(追加記入欄!AN67=TRUE,1,
    IF(追加記入欄!AO67=TRUE,2,
        IF(追加記入欄!AP67=TRUE,3,
            IF(追加記入欄!AN68=TRUE,4,
                IF(追加記入欄!AO68=TRUE,5,"")
            )
        )
    )
)</f>
        <v/>
      </c>
      <c r="T26" s="88" t="str">
        <f>IF(追加記入欄!AN69,1,IF(追加記入欄!AO69,2,IF(追加記入欄!AP69,3,"")))</f>
        <v/>
      </c>
      <c r="U26" s="88" t="str">
        <f>IF(追加記入欄!AN70,1,IF(追加記入欄!AO70,2,IF(追加記入欄!AP70,3,"")))</f>
        <v/>
      </c>
      <c r="V26" s="88" t="str">
        <f>IF(追加記入欄!AN71,1,IF(追加記入欄!AO71,2,IF(追加記入欄!AP71,3,"")))</f>
        <v/>
      </c>
      <c r="W26" s="88" t="str">
        <f>IF(追加記入欄!AN72,1,"")</f>
        <v/>
      </c>
      <c r="X26" s="88" t="str">
        <f>IF(追加記入欄!J73=0,"",追加記入欄!J73)</f>
        <v/>
      </c>
      <c r="Y26" s="88" t="str">
        <f>IF(追加記入欄!J74="","",追加記入欄!J74)</f>
        <v/>
      </c>
      <c r="Z26" s="88" t="str">
        <f t="shared" ref="Z26:AG35" si="24">IFERROR(VLOOKUP($B26*10+$G26,$Q$6:$Y$65,Z$1,FALSE),"")</f>
        <v/>
      </c>
      <c r="AA26" s="88" t="str">
        <f t="shared" si="24"/>
        <v/>
      </c>
      <c r="AB26" s="88" t="str">
        <f t="shared" si="24"/>
        <v/>
      </c>
      <c r="AC26" s="88" t="str">
        <f t="shared" si="24"/>
        <v/>
      </c>
      <c r="AD26" s="88" t="str">
        <f t="shared" si="24"/>
        <v/>
      </c>
      <c r="AE26" s="88" t="str">
        <f t="shared" si="24"/>
        <v/>
      </c>
      <c r="AF26" s="88" t="str">
        <f t="shared" si="24"/>
        <v/>
      </c>
      <c r="AG26" s="88" t="str">
        <f t="shared" si="24"/>
        <v/>
      </c>
    </row>
    <row r="27" spans="1:33" s="50" customFormat="1">
      <c r="A27" s="84">
        <v>22</v>
      </c>
      <c r="B27" s="85">
        <v>6</v>
      </c>
      <c r="C27" s="85" t="str">
        <f>C26</f>
        <v/>
      </c>
      <c r="D27" s="85">
        <f t="shared" si="5"/>
        <v>0</v>
      </c>
      <c r="E27" s="85">
        <f t="shared" si="23"/>
        <v>0</v>
      </c>
      <c r="F27" s="85">
        <f t="shared" si="6"/>
        <v>0</v>
      </c>
      <c r="G27" s="85">
        <v>2</v>
      </c>
      <c r="H27" s="85">
        <f t="shared" si="0"/>
        <v>0</v>
      </c>
      <c r="I27" s="85">
        <f>SUM(H$26:H27)*H27</f>
        <v>0</v>
      </c>
      <c r="J27" s="85">
        <f>SUM(H$26:H$29)</f>
        <v>0</v>
      </c>
      <c r="K27" s="85">
        <f t="shared" si="7"/>
        <v>0</v>
      </c>
      <c r="L27" s="84">
        <f t="shared" si="11"/>
        <v>0</v>
      </c>
      <c r="M27" s="84">
        <f>IF(L27=0,0,SUM(L$6:L27))</f>
        <v>0</v>
      </c>
      <c r="N27" s="86" t="str">
        <f t="shared" si="1"/>
        <v/>
      </c>
      <c r="O27" s="88" t="str">
        <f t="shared" si="2"/>
        <v/>
      </c>
      <c r="P27" s="88" t="str">
        <f t="shared" ref="P27" si="25">P26</f>
        <v/>
      </c>
      <c r="Q27" s="88" t="str">
        <f t="shared" si="3"/>
        <v/>
      </c>
      <c r="R27" s="88" t="str">
        <f t="shared" ref="R27:V28" si="26">R26</f>
        <v/>
      </c>
      <c r="S27" s="88" t="str">
        <f t="shared" si="26"/>
        <v/>
      </c>
      <c r="T27" s="88" t="str">
        <f t="shared" si="26"/>
        <v/>
      </c>
      <c r="U27" s="88" t="str">
        <f t="shared" si="26"/>
        <v/>
      </c>
      <c r="V27" s="88" t="str">
        <f t="shared" si="26"/>
        <v/>
      </c>
      <c r="W27" s="88" t="str">
        <f>IF(追加記入欄!AO72,2,"")</f>
        <v/>
      </c>
      <c r="X27" s="88" t="str">
        <f>IF(追加記入欄!Q73=0,"",追加記入欄!Q73)</f>
        <v/>
      </c>
      <c r="Y27" s="88" t="str">
        <f>IF(追加記入欄!Q74="","",追加記入欄!Q74)</f>
        <v/>
      </c>
      <c r="Z27" s="88" t="str">
        <f t="shared" si="24"/>
        <v/>
      </c>
      <c r="AA27" s="88" t="str">
        <f t="shared" si="24"/>
        <v/>
      </c>
      <c r="AB27" s="88" t="str">
        <f t="shared" si="24"/>
        <v/>
      </c>
      <c r="AC27" s="88" t="str">
        <f t="shared" si="24"/>
        <v/>
      </c>
      <c r="AD27" s="88" t="str">
        <f t="shared" si="24"/>
        <v/>
      </c>
      <c r="AE27" s="88" t="str">
        <f t="shared" si="24"/>
        <v/>
      </c>
      <c r="AF27" s="88" t="str">
        <f t="shared" si="24"/>
        <v/>
      </c>
      <c r="AG27" s="88" t="str">
        <f t="shared" si="24"/>
        <v/>
      </c>
    </row>
    <row r="28" spans="1:33" s="50" customFormat="1">
      <c r="A28" s="84">
        <v>23</v>
      </c>
      <c r="B28" s="85">
        <v>6</v>
      </c>
      <c r="C28" s="85" t="str">
        <f t="shared" ref="C28:C29" si="27">C27</f>
        <v/>
      </c>
      <c r="D28" s="85">
        <f t="shared" si="5"/>
        <v>0</v>
      </c>
      <c r="E28" s="85">
        <f t="shared" si="23"/>
        <v>0</v>
      </c>
      <c r="F28" s="85">
        <f t="shared" si="6"/>
        <v>0</v>
      </c>
      <c r="G28" s="85">
        <v>3</v>
      </c>
      <c r="H28" s="85">
        <f t="shared" si="0"/>
        <v>0</v>
      </c>
      <c r="I28" s="85">
        <f>SUM(H$26:H28)*H28</f>
        <v>0</v>
      </c>
      <c r="J28" s="85">
        <f>SUM(H$26:H$29)</f>
        <v>0</v>
      </c>
      <c r="K28" s="85">
        <f t="shared" si="7"/>
        <v>0</v>
      </c>
      <c r="L28" s="84">
        <f t="shared" si="11"/>
        <v>0</v>
      </c>
      <c r="M28" s="84">
        <f>IF(L28=0,0,SUM(L$6:L28))</f>
        <v>0</v>
      </c>
      <c r="N28" s="86" t="str">
        <f t="shared" si="1"/>
        <v/>
      </c>
      <c r="O28" s="88" t="str">
        <f t="shared" si="2"/>
        <v/>
      </c>
      <c r="P28" s="88" t="str">
        <f t="shared" ref="P28" si="28">P27</f>
        <v/>
      </c>
      <c r="Q28" s="88" t="str">
        <f t="shared" si="3"/>
        <v/>
      </c>
      <c r="R28" s="88" t="str">
        <f t="shared" si="26"/>
        <v/>
      </c>
      <c r="S28" s="88" t="str">
        <f t="shared" si="26"/>
        <v/>
      </c>
      <c r="T28" s="88" t="str">
        <f t="shared" si="26"/>
        <v/>
      </c>
      <c r="U28" s="88" t="str">
        <f t="shared" si="26"/>
        <v/>
      </c>
      <c r="V28" s="88" t="str">
        <f t="shared" si="26"/>
        <v/>
      </c>
      <c r="W28" s="88" t="str">
        <f>IF(追加記入欄!AP72,3,"")</f>
        <v/>
      </c>
      <c r="X28" s="88" t="str">
        <f>IF(追加記入欄!X73=0,"",追加記入欄!X73)</f>
        <v/>
      </c>
      <c r="Y28" s="88" t="str">
        <f>IF(追加記入欄!X74="","",追加記入欄!X74)</f>
        <v/>
      </c>
      <c r="Z28" s="88" t="str">
        <f t="shared" si="24"/>
        <v/>
      </c>
      <c r="AA28" s="88" t="str">
        <f t="shared" si="24"/>
        <v/>
      </c>
      <c r="AB28" s="88" t="str">
        <f t="shared" si="24"/>
        <v/>
      </c>
      <c r="AC28" s="88" t="str">
        <f t="shared" si="24"/>
        <v/>
      </c>
      <c r="AD28" s="88" t="str">
        <f t="shared" si="24"/>
        <v/>
      </c>
      <c r="AE28" s="88" t="str">
        <f t="shared" si="24"/>
        <v/>
      </c>
      <c r="AF28" s="88" t="str">
        <f t="shared" si="24"/>
        <v/>
      </c>
      <c r="AG28" s="88" t="str">
        <f t="shared" si="24"/>
        <v/>
      </c>
    </row>
    <row r="29" spans="1:33" s="50" customFormat="1">
      <c r="A29" s="84">
        <v>24</v>
      </c>
      <c r="B29" s="85">
        <v>6</v>
      </c>
      <c r="C29" s="85" t="str">
        <f t="shared" si="27"/>
        <v/>
      </c>
      <c r="D29" s="85">
        <f t="shared" si="5"/>
        <v>0</v>
      </c>
      <c r="E29" s="85">
        <f t="shared" si="23"/>
        <v>0</v>
      </c>
      <c r="F29" s="85">
        <f t="shared" si="6"/>
        <v>0</v>
      </c>
      <c r="G29" s="85">
        <v>4</v>
      </c>
      <c r="H29" s="85">
        <f t="shared" si="0"/>
        <v>0</v>
      </c>
      <c r="I29" s="85">
        <f>SUM(H$26:H29)*H29</f>
        <v>0</v>
      </c>
      <c r="J29" s="85">
        <f>SUM(H$26:H$29)</f>
        <v>0</v>
      </c>
      <c r="K29" s="85">
        <f t="shared" si="7"/>
        <v>0</v>
      </c>
      <c r="L29" s="84">
        <f t="shared" si="11"/>
        <v>0</v>
      </c>
      <c r="M29" s="84">
        <f>IF(L29=0,0,SUM(L$6:L29))</f>
        <v>0</v>
      </c>
      <c r="N29" s="86" t="str">
        <f t="shared" si="1"/>
        <v/>
      </c>
      <c r="O29" s="88" t="str">
        <f t="shared" si="2"/>
        <v/>
      </c>
      <c r="P29" s="88" t="str">
        <f t="shared" ref="P29:R29" si="29">P28</f>
        <v/>
      </c>
      <c r="Q29" s="88" t="str">
        <f t="shared" si="3"/>
        <v/>
      </c>
      <c r="R29" s="88" t="str">
        <f t="shared" si="29"/>
        <v/>
      </c>
      <c r="S29" s="88" t="str">
        <f>S28</f>
        <v/>
      </c>
      <c r="T29" s="88" t="str">
        <f>T28</f>
        <v/>
      </c>
      <c r="U29" s="88" t="str">
        <f>U28</f>
        <v/>
      </c>
      <c r="V29" s="88" t="str">
        <f>V28</f>
        <v/>
      </c>
      <c r="W29" s="88" t="str">
        <f>IF(追加記入欄!AQ72,4,"")</f>
        <v/>
      </c>
      <c r="X29" s="88" t="str">
        <f>IF(追加記入欄!AE73=0,"",追加記入欄!AE73)</f>
        <v/>
      </c>
      <c r="Y29" s="88" t="str">
        <f>IF(追加記入欄!AE74="","",追加記入欄!AE74)</f>
        <v/>
      </c>
      <c r="Z29" s="88" t="str">
        <f t="shared" si="24"/>
        <v/>
      </c>
      <c r="AA29" s="88" t="str">
        <f t="shared" si="24"/>
        <v/>
      </c>
      <c r="AB29" s="88" t="str">
        <f t="shared" si="24"/>
        <v/>
      </c>
      <c r="AC29" s="88" t="str">
        <f t="shared" si="24"/>
        <v/>
      </c>
      <c r="AD29" s="88" t="str">
        <f t="shared" si="24"/>
        <v/>
      </c>
      <c r="AE29" s="88" t="str">
        <f t="shared" si="24"/>
        <v/>
      </c>
      <c r="AF29" s="88" t="str">
        <f t="shared" si="24"/>
        <v/>
      </c>
      <c r="AG29" s="88" t="str">
        <f t="shared" si="24"/>
        <v/>
      </c>
    </row>
    <row r="30" spans="1:33" s="96" customFormat="1">
      <c r="A30" s="90">
        <v>25</v>
      </c>
      <c r="B30" s="91">
        <v>7</v>
      </c>
      <c r="C30" s="91" t="str">
        <f>IF(追加記入欄!BJ10="", "", 追加記入欄!BJ10)</f>
        <v/>
      </c>
      <c r="D30" s="91">
        <f t="shared" si="5"/>
        <v>0</v>
      </c>
      <c r="E30" s="91">
        <f t="shared" si="23"/>
        <v>0</v>
      </c>
      <c r="F30" s="91">
        <f>IF(E30&gt;1,D30,0)</f>
        <v>0</v>
      </c>
      <c r="G30" s="91">
        <v>1</v>
      </c>
      <c r="H30" s="91">
        <f t="shared" si="0"/>
        <v>0</v>
      </c>
      <c r="I30" s="91">
        <f>SUM(H$30:H30)*H30</f>
        <v>0</v>
      </c>
      <c r="J30" s="91">
        <f>SUM(H$30:H$33)</f>
        <v>0</v>
      </c>
      <c r="K30" s="91">
        <f t="shared" si="7"/>
        <v>0</v>
      </c>
      <c r="L30" s="90">
        <f t="shared" si="11"/>
        <v>0</v>
      </c>
      <c r="M30" s="90">
        <f>IF(L30=0,0,SUM(L$6:L30))</f>
        <v>0</v>
      </c>
      <c r="N30" s="92" t="str">
        <f t="shared" si="1"/>
        <v/>
      </c>
      <c r="O30" s="94" t="str">
        <f t="shared" si="2"/>
        <v/>
      </c>
      <c r="P30" s="94" t="str">
        <f>IF(追加記入欄!BJ41="","",追加記入欄!BJ41)</f>
        <v/>
      </c>
      <c r="Q30" s="94" t="str">
        <f t="shared" si="3"/>
        <v/>
      </c>
      <c r="R30" s="94" t="str">
        <f>IF(追加記入欄!CN42,1,IF(追加記入欄!CO42,2,""))</f>
        <v/>
      </c>
      <c r="S30" s="94" t="str">
        <f>IF(追加記入欄!CN43=TRUE,1,
    IF(追加記入欄!CO43=TRUE,2,
        IF(追加記入欄!CP43=TRUE,3,
            IF(追加記入欄!CN44=TRUE,4,
                IF(追加記入欄!CO44=TRUE,5,"")
            )
        )
    )
)</f>
        <v/>
      </c>
      <c r="T30" s="94" t="str">
        <f>IF(追加記入欄!CN45,1,IF(追加記入欄!CO45,2,IF(追加記入欄!CP45,3,"")))</f>
        <v/>
      </c>
      <c r="U30" s="94" t="str">
        <f>IF(追加記入欄!CN46,1,IF(追加記入欄!CO46,2,IF(追加記入欄!CP46,3,"")))</f>
        <v/>
      </c>
      <c r="V30" s="94" t="str">
        <f>IF(追加記入欄!CN47,1,IF(追加記入欄!CO47,2,IF(追加記入欄!CP47,3,"")))</f>
        <v/>
      </c>
      <c r="W30" s="94" t="str">
        <f>IF(追加記入欄!CN48,1,"")</f>
        <v/>
      </c>
      <c r="X30" s="94" t="str">
        <f>IF(追加記入欄!BJ49=0,"",追加記入欄!BJ49)</f>
        <v/>
      </c>
      <c r="Y30" s="94" t="str">
        <f>IF(追加記入欄!BJ50="","",追加記入欄!BJ50)</f>
        <v/>
      </c>
      <c r="Z30" s="94" t="str">
        <f t="shared" si="24"/>
        <v/>
      </c>
      <c r="AA30" s="94" t="str">
        <f t="shared" si="24"/>
        <v/>
      </c>
      <c r="AB30" s="94" t="str">
        <f t="shared" si="24"/>
        <v/>
      </c>
      <c r="AC30" s="94" t="str">
        <f t="shared" si="24"/>
        <v/>
      </c>
      <c r="AD30" s="94" t="str">
        <f t="shared" si="24"/>
        <v/>
      </c>
      <c r="AE30" s="94" t="str">
        <f t="shared" si="24"/>
        <v/>
      </c>
      <c r="AF30" s="94" t="str">
        <f t="shared" si="24"/>
        <v/>
      </c>
      <c r="AG30" s="94" t="str">
        <f t="shared" si="24"/>
        <v/>
      </c>
    </row>
    <row r="31" spans="1:33" s="96" customFormat="1">
      <c r="A31" s="90">
        <v>26</v>
      </c>
      <c r="B31" s="91">
        <v>7</v>
      </c>
      <c r="C31" s="91" t="str">
        <f>C30</f>
        <v/>
      </c>
      <c r="D31" s="91">
        <f t="shared" si="5"/>
        <v>0</v>
      </c>
      <c r="E31" s="91">
        <f t="shared" si="23"/>
        <v>0</v>
      </c>
      <c r="F31" s="91">
        <f t="shared" si="6"/>
        <v>0</v>
      </c>
      <c r="G31" s="91">
        <v>2</v>
      </c>
      <c r="H31" s="91">
        <f t="shared" si="0"/>
        <v>0</v>
      </c>
      <c r="I31" s="91">
        <f>SUM(H$30:H31)*H31</f>
        <v>0</v>
      </c>
      <c r="J31" s="91">
        <f>SUM(H$30:H$33)</f>
        <v>0</v>
      </c>
      <c r="K31" s="91">
        <f t="shared" si="7"/>
        <v>0</v>
      </c>
      <c r="L31" s="90">
        <f t="shared" si="11"/>
        <v>0</v>
      </c>
      <c r="M31" s="90">
        <f>IF(L31=0,0,SUM(L$6:L31))</f>
        <v>0</v>
      </c>
      <c r="N31" s="92" t="str">
        <f t="shared" si="1"/>
        <v/>
      </c>
      <c r="O31" s="94" t="str">
        <f t="shared" si="2"/>
        <v/>
      </c>
      <c r="P31" s="94" t="str">
        <f>P30</f>
        <v/>
      </c>
      <c r="Q31" s="94" t="str">
        <f t="shared" si="3"/>
        <v/>
      </c>
      <c r="R31" s="94" t="str">
        <f>R30</f>
        <v/>
      </c>
      <c r="S31" s="94" t="str">
        <f>S30</f>
        <v/>
      </c>
      <c r="T31" s="94" t="str">
        <f>T30</f>
        <v/>
      </c>
      <c r="U31" s="94" t="str">
        <f>U30</f>
        <v/>
      </c>
      <c r="V31" s="94" t="str">
        <f>V30</f>
        <v/>
      </c>
      <c r="W31" s="94" t="str">
        <f>IF(追加記入欄!CO48,2,"")</f>
        <v/>
      </c>
      <c r="X31" s="94" t="str">
        <f>IF(追加記入欄!BQ49=0,"",追加記入欄!BQ49)</f>
        <v/>
      </c>
      <c r="Y31" s="94" t="str">
        <f>IF(追加記入欄!BQ50="","",追加記入欄!BQ50)</f>
        <v/>
      </c>
      <c r="Z31" s="94" t="str">
        <f t="shared" si="24"/>
        <v/>
      </c>
      <c r="AA31" s="94" t="str">
        <f t="shared" si="24"/>
        <v/>
      </c>
      <c r="AB31" s="94" t="str">
        <f t="shared" si="24"/>
        <v/>
      </c>
      <c r="AC31" s="94" t="str">
        <f t="shared" si="24"/>
        <v/>
      </c>
      <c r="AD31" s="94" t="str">
        <f t="shared" si="24"/>
        <v/>
      </c>
      <c r="AE31" s="94" t="str">
        <f t="shared" si="24"/>
        <v/>
      </c>
      <c r="AF31" s="94" t="str">
        <f t="shared" si="24"/>
        <v/>
      </c>
      <c r="AG31" s="94" t="str">
        <f t="shared" si="24"/>
        <v/>
      </c>
    </row>
    <row r="32" spans="1:33" s="96" customFormat="1">
      <c r="A32" s="90">
        <v>27</v>
      </c>
      <c r="B32" s="91">
        <v>7</v>
      </c>
      <c r="C32" s="91" t="str">
        <f t="shared" ref="C32:C33" si="30">C31</f>
        <v/>
      </c>
      <c r="D32" s="91">
        <f t="shared" si="5"/>
        <v>0</v>
      </c>
      <c r="E32" s="91">
        <f t="shared" si="23"/>
        <v>0</v>
      </c>
      <c r="F32" s="91">
        <f t="shared" si="6"/>
        <v>0</v>
      </c>
      <c r="G32" s="91">
        <v>3</v>
      </c>
      <c r="H32" s="91">
        <f t="shared" si="0"/>
        <v>0</v>
      </c>
      <c r="I32" s="91">
        <f>SUM(H$30:H32)*H32</f>
        <v>0</v>
      </c>
      <c r="J32" s="91">
        <f>SUM(H$30:H$33)</f>
        <v>0</v>
      </c>
      <c r="K32" s="91">
        <f t="shared" si="7"/>
        <v>0</v>
      </c>
      <c r="L32" s="90">
        <f t="shared" si="11"/>
        <v>0</v>
      </c>
      <c r="M32" s="90">
        <f>IF(L32=0,0,SUM(L$6:L32))</f>
        <v>0</v>
      </c>
      <c r="N32" s="92" t="str">
        <f t="shared" si="1"/>
        <v/>
      </c>
      <c r="O32" s="94" t="str">
        <f t="shared" si="2"/>
        <v/>
      </c>
      <c r="P32" s="94" t="str">
        <f t="shared" ref="P32" si="31">P31</f>
        <v/>
      </c>
      <c r="Q32" s="94" t="str">
        <f t="shared" si="3"/>
        <v/>
      </c>
      <c r="R32" s="94" t="str">
        <f t="shared" ref="R32:V33" si="32">R31</f>
        <v/>
      </c>
      <c r="S32" s="94" t="str">
        <f t="shared" si="32"/>
        <v/>
      </c>
      <c r="T32" s="94" t="str">
        <f t="shared" si="32"/>
        <v/>
      </c>
      <c r="U32" s="94" t="str">
        <f t="shared" si="32"/>
        <v/>
      </c>
      <c r="V32" s="94" t="str">
        <f t="shared" si="32"/>
        <v/>
      </c>
      <c r="W32" s="94" t="str">
        <f>IF(追加記入欄!CP48,3,"")</f>
        <v/>
      </c>
      <c r="X32" s="94" t="str">
        <f>IF(追加記入欄!BX49=0,"",追加記入欄!BX49)</f>
        <v/>
      </c>
      <c r="Y32" s="94" t="str">
        <f>IF(追加記入欄!BX50="","",追加記入欄!BX50)</f>
        <v/>
      </c>
      <c r="Z32" s="94" t="str">
        <f t="shared" si="24"/>
        <v/>
      </c>
      <c r="AA32" s="94" t="str">
        <f t="shared" si="24"/>
        <v/>
      </c>
      <c r="AB32" s="94" t="str">
        <f t="shared" si="24"/>
        <v/>
      </c>
      <c r="AC32" s="94" t="str">
        <f t="shared" si="24"/>
        <v/>
      </c>
      <c r="AD32" s="94" t="str">
        <f t="shared" si="24"/>
        <v/>
      </c>
      <c r="AE32" s="94" t="str">
        <f t="shared" si="24"/>
        <v/>
      </c>
      <c r="AF32" s="94" t="str">
        <f t="shared" si="24"/>
        <v/>
      </c>
      <c r="AG32" s="94" t="str">
        <f t="shared" si="24"/>
        <v/>
      </c>
    </row>
    <row r="33" spans="1:33" s="96" customFormat="1">
      <c r="A33" s="90">
        <v>28</v>
      </c>
      <c r="B33" s="91">
        <v>7</v>
      </c>
      <c r="C33" s="91" t="str">
        <f t="shared" si="30"/>
        <v/>
      </c>
      <c r="D33" s="91">
        <f t="shared" si="5"/>
        <v>0</v>
      </c>
      <c r="E33" s="91">
        <f t="shared" si="23"/>
        <v>0</v>
      </c>
      <c r="F33" s="91">
        <f t="shared" si="6"/>
        <v>0</v>
      </c>
      <c r="G33" s="91">
        <v>4</v>
      </c>
      <c r="H33" s="91">
        <f t="shared" si="0"/>
        <v>0</v>
      </c>
      <c r="I33" s="91">
        <f>SUM(H$30:H33)*H33</f>
        <v>0</v>
      </c>
      <c r="J33" s="91">
        <f>SUM(H$30:H$33)</f>
        <v>0</v>
      </c>
      <c r="K33" s="91">
        <f t="shared" si="7"/>
        <v>0</v>
      </c>
      <c r="L33" s="90">
        <f t="shared" si="11"/>
        <v>0</v>
      </c>
      <c r="M33" s="90">
        <f>IF(L33=0,0,SUM(L$6:L33))</f>
        <v>0</v>
      </c>
      <c r="N33" s="92" t="str">
        <f t="shared" si="1"/>
        <v/>
      </c>
      <c r="O33" s="94" t="str">
        <f t="shared" si="2"/>
        <v/>
      </c>
      <c r="P33" s="94" t="str">
        <f t="shared" ref="P33" si="33">P32</f>
        <v/>
      </c>
      <c r="Q33" s="94" t="str">
        <f t="shared" si="3"/>
        <v/>
      </c>
      <c r="R33" s="94" t="str">
        <f t="shared" si="32"/>
        <v/>
      </c>
      <c r="S33" s="94" t="str">
        <f t="shared" si="32"/>
        <v/>
      </c>
      <c r="T33" s="94" t="str">
        <f t="shared" si="32"/>
        <v/>
      </c>
      <c r="U33" s="94" t="str">
        <f t="shared" si="32"/>
        <v/>
      </c>
      <c r="V33" s="94" t="str">
        <f t="shared" si="32"/>
        <v/>
      </c>
      <c r="W33" s="94" t="str">
        <f>IF(追加記入欄!CQ48,4,"")</f>
        <v/>
      </c>
      <c r="X33" s="94" t="str">
        <f>IF(追加記入欄!CE49=0,"",追加記入欄!CE49)</f>
        <v/>
      </c>
      <c r="Y33" s="94" t="str">
        <f>IF(追加記入欄!CE50="","",追加記入欄!CE50)</f>
        <v/>
      </c>
      <c r="Z33" s="94" t="str">
        <f t="shared" si="24"/>
        <v/>
      </c>
      <c r="AA33" s="94" t="str">
        <f t="shared" si="24"/>
        <v/>
      </c>
      <c r="AB33" s="94" t="str">
        <f t="shared" si="24"/>
        <v/>
      </c>
      <c r="AC33" s="94" t="str">
        <f t="shared" si="24"/>
        <v/>
      </c>
      <c r="AD33" s="94" t="str">
        <f t="shared" si="24"/>
        <v/>
      </c>
      <c r="AE33" s="94" t="str">
        <f t="shared" si="24"/>
        <v/>
      </c>
      <c r="AF33" s="94" t="str">
        <f t="shared" si="24"/>
        <v/>
      </c>
      <c r="AG33" s="94" t="str">
        <f t="shared" si="24"/>
        <v/>
      </c>
    </row>
    <row r="34" spans="1:33" s="97" customFormat="1">
      <c r="A34" s="74">
        <v>29</v>
      </c>
      <c r="B34" s="75">
        <v>8</v>
      </c>
      <c r="C34" s="75" t="str">
        <f>IF(追加記入欄!BS10="", "", 追加記入欄!BS10)</f>
        <v/>
      </c>
      <c r="D34" s="75">
        <f t="shared" si="5"/>
        <v>0</v>
      </c>
      <c r="E34" s="75">
        <f t="shared" si="23"/>
        <v>0</v>
      </c>
      <c r="F34" s="75">
        <f t="shared" si="6"/>
        <v>0</v>
      </c>
      <c r="G34" s="75">
        <v>1</v>
      </c>
      <c r="H34" s="75">
        <f t="shared" si="0"/>
        <v>0</v>
      </c>
      <c r="I34" s="75">
        <f>SUM(H$34:H34)*H34</f>
        <v>0</v>
      </c>
      <c r="J34" s="75">
        <f>SUM(H$34:H$37)</f>
        <v>0</v>
      </c>
      <c r="K34" s="75">
        <f t="shared" si="7"/>
        <v>0</v>
      </c>
      <c r="L34" s="74">
        <f t="shared" si="11"/>
        <v>0</v>
      </c>
      <c r="M34" s="74">
        <f>IF(L34=0,0,SUM(L$6:L34))</f>
        <v>0</v>
      </c>
      <c r="N34" s="76" t="str">
        <f t="shared" si="1"/>
        <v/>
      </c>
      <c r="O34" s="73" t="str">
        <f t="shared" si="2"/>
        <v/>
      </c>
      <c r="P34" s="73" t="str">
        <f>IF(追加記入欄!BJ53="","",追加記入欄!BJ53)</f>
        <v/>
      </c>
      <c r="Q34" s="73" t="str">
        <f t="shared" si="3"/>
        <v/>
      </c>
      <c r="R34" s="73" t="str">
        <f>IF(追加記入欄!CN54,1,IF(追加記入欄!CO54,2,""))</f>
        <v/>
      </c>
      <c r="S34" s="73" t="str">
        <f>IF(追加記入欄!CN55=TRUE,1,
    IF(追加記入欄!CO55=TRUE,2,
        IF(追加記入欄!CP55=TRUE,3,
            IF(追加記入欄!CN56=TRUE,4,
                IF(追加記入欄!CO56=TRUE,5,"")
            )
        )
    )
)</f>
        <v/>
      </c>
      <c r="T34" s="73" t="str">
        <f>IF(追加記入欄!CN57,1,IF(追加記入欄!CO57,2,IF(追加記入欄!CP57,3,"")))</f>
        <v/>
      </c>
      <c r="U34" s="73" t="str">
        <f>IF(追加記入欄!CN58,1,IF(追加記入欄!CO58,2,IF(追加記入欄!CP58,3,"")))</f>
        <v/>
      </c>
      <c r="V34" s="73" t="str">
        <f>IF(追加記入欄!CN59,1,IF(追加記入欄!CO59,2,IF(追加記入欄!CP59,3,"")))</f>
        <v/>
      </c>
      <c r="W34" s="73" t="str">
        <f>IF(追加記入欄!CN60,1,"")</f>
        <v/>
      </c>
      <c r="X34" s="73" t="str">
        <f>IF(追加記入欄!BJ61=0,"",追加記入欄!BJ61)</f>
        <v/>
      </c>
      <c r="Y34" s="73" t="str">
        <f>IF(追加記入欄!BJ62="","",追加記入欄!BJ62)</f>
        <v/>
      </c>
      <c r="Z34" s="73" t="str">
        <f t="shared" si="24"/>
        <v/>
      </c>
      <c r="AA34" s="73" t="str">
        <f t="shared" si="24"/>
        <v/>
      </c>
      <c r="AB34" s="73" t="str">
        <f t="shared" si="24"/>
        <v/>
      </c>
      <c r="AC34" s="73" t="str">
        <f t="shared" si="24"/>
        <v/>
      </c>
      <c r="AD34" s="73" t="str">
        <f t="shared" si="24"/>
        <v/>
      </c>
      <c r="AE34" s="73" t="str">
        <f t="shared" si="24"/>
        <v/>
      </c>
      <c r="AF34" s="73" t="str">
        <f t="shared" si="24"/>
        <v/>
      </c>
      <c r="AG34" s="73" t="str">
        <f t="shared" si="24"/>
        <v/>
      </c>
    </row>
    <row r="35" spans="1:33" s="97" customFormat="1">
      <c r="A35" s="74">
        <v>30</v>
      </c>
      <c r="B35" s="75">
        <v>8</v>
      </c>
      <c r="C35" s="75" t="str">
        <f>C34</f>
        <v/>
      </c>
      <c r="D35" s="75">
        <f t="shared" si="5"/>
        <v>0</v>
      </c>
      <c r="E35" s="75">
        <f t="shared" si="23"/>
        <v>0</v>
      </c>
      <c r="F35" s="75">
        <f t="shared" si="6"/>
        <v>0</v>
      </c>
      <c r="G35" s="75">
        <v>2</v>
      </c>
      <c r="H35" s="75">
        <f t="shared" si="0"/>
        <v>0</v>
      </c>
      <c r="I35" s="75">
        <f>SUM(H$34:H35)*H35</f>
        <v>0</v>
      </c>
      <c r="J35" s="75">
        <f>SUM(H$34:H$37)</f>
        <v>0</v>
      </c>
      <c r="K35" s="75">
        <f t="shared" si="7"/>
        <v>0</v>
      </c>
      <c r="L35" s="74">
        <f t="shared" si="11"/>
        <v>0</v>
      </c>
      <c r="M35" s="74">
        <f>IF(L35=0,0,SUM(L$6:L35))</f>
        <v>0</v>
      </c>
      <c r="N35" s="76" t="str">
        <f t="shared" si="1"/>
        <v/>
      </c>
      <c r="O35" s="73" t="str">
        <f t="shared" si="2"/>
        <v/>
      </c>
      <c r="P35" s="73" t="str">
        <f t="shared" ref="P35" si="34">P34</f>
        <v/>
      </c>
      <c r="Q35" s="73" t="str">
        <f t="shared" si="3"/>
        <v/>
      </c>
      <c r="R35" s="73" t="str">
        <f t="shared" ref="R35:V37" si="35">R34</f>
        <v/>
      </c>
      <c r="S35" s="73" t="str">
        <f t="shared" si="35"/>
        <v/>
      </c>
      <c r="T35" s="73" t="str">
        <f t="shared" si="35"/>
        <v/>
      </c>
      <c r="U35" s="73" t="str">
        <f t="shared" si="35"/>
        <v/>
      </c>
      <c r="V35" s="73" t="str">
        <f t="shared" si="35"/>
        <v/>
      </c>
      <c r="W35" s="73" t="str">
        <f>IF(追加記入欄!CO60,2,"")</f>
        <v/>
      </c>
      <c r="X35" s="73" t="str">
        <f>IF(追加記入欄!BQ61=0,"",追加記入欄!BQ61)</f>
        <v/>
      </c>
      <c r="Y35" s="73" t="str">
        <f>IF(追加記入欄!BQ62="","",追加記入欄!BQ62)</f>
        <v/>
      </c>
      <c r="Z35" s="73" t="str">
        <f t="shared" si="24"/>
        <v/>
      </c>
      <c r="AA35" s="73" t="str">
        <f t="shared" si="24"/>
        <v/>
      </c>
      <c r="AB35" s="73" t="str">
        <f t="shared" si="24"/>
        <v/>
      </c>
      <c r="AC35" s="73" t="str">
        <f t="shared" si="24"/>
        <v/>
      </c>
      <c r="AD35" s="73" t="str">
        <f t="shared" si="24"/>
        <v/>
      </c>
      <c r="AE35" s="73" t="str">
        <f t="shared" si="24"/>
        <v/>
      </c>
      <c r="AF35" s="73" t="str">
        <f t="shared" si="24"/>
        <v/>
      </c>
      <c r="AG35" s="73" t="str">
        <f t="shared" si="24"/>
        <v/>
      </c>
    </row>
    <row r="36" spans="1:33" s="97" customFormat="1">
      <c r="A36" s="74">
        <v>31</v>
      </c>
      <c r="B36" s="75">
        <v>8</v>
      </c>
      <c r="C36" s="75" t="str">
        <f>C35</f>
        <v/>
      </c>
      <c r="D36" s="75">
        <f t="shared" si="5"/>
        <v>0</v>
      </c>
      <c r="E36" s="75">
        <f t="shared" si="23"/>
        <v>0</v>
      </c>
      <c r="F36" s="75">
        <f t="shared" si="6"/>
        <v>0</v>
      </c>
      <c r="G36" s="75">
        <v>3</v>
      </c>
      <c r="H36" s="75">
        <f t="shared" si="0"/>
        <v>0</v>
      </c>
      <c r="I36" s="75">
        <f>SUM(H$34:H36)*H36</f>
        <v>0</v>
      </c>
      <c r="J36" s="75">
        <f>SUM(H$34:H$37)</f>
        <v>0</v>
      </c>
      <c r="K36" s="75">
        <f t="shared" si="7"/>
        <v>0</v>
      </c>
      <c r="L36" s="74">
        <f t="shared" si="11"/>
        <v>0</v>
      </c>
      <c r="M36" s="74">
        <f>IF(L36=0,0,SUM(L$6:L36))</f>
        <v>0</v>
      </c>
      <c r="N36" s="76" t="str">
        <f t="shared" si="1"/>
        <v/>
      </c>
      <c r="O36" s="73" t="str">
        <f t="shared" si="2"/>
        <v/>
      </c>
      <c r="P36" s="73" t="str">
        <f t="shared" ref="P36" si="36">P35</f>
        <v/>
      </c>
      <c r="Q36" s="73" t="str">
        <f t="shared" si="3"/>
        <v/>
      </c>
      <c r="R36" s="73" t="str">
        <f t="shared" si="35"/>
        <v/>
      </c>
      <c r="S36" s="73" t="str">
        <f t="shared" si="35"/>
        <v/>
      </c>
      <c r="T36" s="73" t="str">
        <f t="shared" si="35"/>
        <v/>
      </c>
      <c r="U36" s="73" t="str">
        <f t="shared" si="35"/>
        <v/>
      </c>
      <c r="V36" s="73" t="str">
        <f t="shared" si="35"/>
        <v/>
      </c>
      <c r="W36" s="73" t="str">
        <f>IF(追加記入欄!CP60,3,"")</f>
        <v/>
      </c>
      <c r="X36" s="73" t="str">
        <f>IF(追加記入欄!BX61=0,"",追加記入欄!BX61)</f>
        <v/>
      </c>
      <c r="Y36" s="73" t="str">
        <f>IF(追加記入欄!BX62="","",追加記入欄!BX62)</f>
        <v/>
      </c>
      <c r="Z36" s="73" t="str">
        <f t="shared" ref="Z36:AG45" si="37">IFERROR(VLOOKUP($B36*10+$G36,$Q$6:$Y$65,Z$1,FALSE),"")</f>
        <v/>
      </c>
      <c r="AA36" s="73" t="str">
        <f t="shared" si="37"/>
        <v/>
      </c>
      <c r="AB36" s="73" t="str">
        <f t="shared" si="37"/>
        <v/>
      </c>
      <c r="AC36" s="73" t="str">
        <f t="shared" si="37"/>
        <v/>
      </c>
      <c r="AD36" s="73" t="str">
        <f t="shared" si="37"/>
        <v/>
      </c>
      <c r="AE36" s="73" t="str">
        <f t="shared" si="37"/>
        <v/>
      </c>
      <c r="AF36" s="73" t="str">
        <f t="shared" si="37"/>
        <v/>
      </c>
      <c r="AG36" s="73" t="str">
        <f t="shared" si="37"/>
        <v/>
      </c>
    </row>
    <row r="37" spans="1:33" s="97" customFormat="1">
      <c r="A37" s="74">
        <v>32</v>
      </c>
      <c r="B37" s="75">
        <v>8</v>
      </c>
      <c r="C37" s="75" t="str">
        <f>C36</f>
        <v/>
      </c>
      <c r="D37" s="75">
        <f t="shared" si="5"/>
        <v>0</v>
      </c>
      <c r="E37" s="75">
        <f t="shared" si="23"/>
        <v>0</v>
      </c>
      <c r="F37" s="75">
        <f>IF(E37&gt;1,D37,0)</f>
        <v>0</v>
      </c>
      <c r="G37" s="75">
        <v>4</v>
      </c>
      <c r="H37" s="75">
        <f t="shared" si="0"/>
        <v>0</v>
      </c>
      <c r="I37" s="75">
        <f>SUM(H$34:H37)*H37</f>
        <v>0</v>
      </c>
      <c r="J37" s="75">
        <f>SUM(H$34:H$37)</f>
        <v>0</v>
      </c>
      <c r="K37" s="75">
        <f t="shared" si="7"/>
        <v>0</v>
      </c>
      <c r="L37" s="74">
        <f t="shared" si="11"/>
        <v>0</v>
      </c>
      <c r="M37" s="74">
        <f>IF(L37=0,0,SUM(L$6:L37))</f>
        <v>0</v>
      </c>
      <c r="N37" s="76" t="str">
        <f t="shared" si="1"/>
        <v/>
      </c>
      <c r="O37" s="73" t="str">
        <f t="shared" si="2"/>
        <v/>
      </c>
      <c r="P37" s="73" t="str">
        <f t="shared" ref="P37" si="38">P36</f>
        <v/>
      </c>
      <c r="Q37" s="73" t="str">
        <f t="shared" si="3"/>
        <v/>
      </c>
      <c r="R37" s="73" t="str">
        <f t="shared" si="35"/>
        <v/>
      </c>
      <c r="S37" s="73" t="str">
        <f t="shared" si="35"/>
        <v/>
      </c>
      <c r="T37" s="73" t="str">
        <f t="shared" si="35"/>
        <v/>
      </c>
      <c r="U37" s="73" t="str">
        <f t="shared" si="35"/>
        <v/>
      </c>
      <c r="V37" s="73" t="str">
        <f t="shared" si="35"/>
        <v/>
      </c>
      <c r="W37" s="73" t="str">
        <f>IF(追加記入欄!CQ60,4,"")</f>
        <v/>
      </c>
      <c r="X37" s="73" t="str">
        <f>IF(追加記入欄!CE61=0,"",追加記入欄!CE61)</f>
        <v/>
      </c>
      <c r="Y37" s="73" t="str">
        <f>IF(追加記入欄!CE62="","",追加記入欄!CE62)</f>
        <v/>
      </c>
      <c r="Z37" s="73" t="str">
        <f t="shared" si="37"/>
        <v/>
      </c>
      <c r="AA37" s="73" t="str">
        <f t="shared" si="37"/>
        <v/>
      </c>
      <c r="AB37" s="73" t="str">
        <f t="shared" si="37"/>
        <v/>
      </c>
      <c r="AC37" s="73" t="str">
        <f t="shared" si="37"/>
        <v/>
      </c>
      <c r="AD37" s="73" t="str">
        <f t="shared" si="37"/>
        <v/>
      </c>
      <c r="AE37" s="73" t="str">
        <f t="shared" si="37"/>
        <v/>
      </c>
      <c r="AF37" s="73" t="str">
        <f t="shared" si="37"/>
        <v/>
      </c>
      <c r="AG37" s="73" t="str">
        <f t="shared" si="37"/>
        <v/>
      </c>
    </row>
    <row r="38" spans="1:33" s="98" customFormat="1">
      <c r="A38" s="79">
        <v>33</v>
      </c>
      <c r="B38" s="80">
        <v>9</v>
      </c>
      <c r="C38" s="80" t="str">
        <f>IF(追加記入欄!CB10="", "", 追加記入欄!CB10)</f>
        <v/>
      </c>
      <c r="D38" s="80">
        <f>IF(C38="",0,1)</f>
        <v>0</v>
      </c>
      <c r="E38" s="80">
        <f>E37</f>
        <v>0</v>
      </c>
      <c r="F38" s="80">
        <f t="shared" si="6"/>
        <v>0</v>
      </c>
      <c r="G38" s="80">
        <v>1</v>
      </c>
      <c r="H38" s="80">
        <f t="shared" ref="H38:H65" si="39">IF(W38="",0,1)</f>
        <v>0</v>
      </c>
      <c r="I38" s="80">
        <f>SUM(H$38:H38)*H38</f>
        <v>0</v>
      </c>
      <c r="J38" s="80">
        <f>SUM(H$38:H$41)</f>
        <v>0</v>
      </c>
      <c r="K38" s="80">
        <f>IF(J38&gt;1,I38,0)</f>
        <v>0</v>
      </c>
      <c r="L38" s="79">
        <f t="shared" si="11"/>
        <v>0</v>
      </c>
      <c r="M38" s="79">
        <f>IF(L38=0,0,SUM(L$6:L38))</f>
        <v>0</v>
      </c>
      <c r="N38" s="81" t="str">
        <f t="shared" si="1"/>
        <v/>
      </c>
      <c r="O38" s="72" t="str">
        <f t="shared" ref="O38:O65" si="40">IF(K38=0,"",K38)</f>
        <v/>
      </c>
      <c r="P38" s="72" t="str">
        <f>IF(追加記入欄!BJ65="","",追加記入欄!BJ65)</f>
        <v/>
      </c>
      <c r="Q38" s="72" t="str">
        <f t="shared" ref="Q38:Q69" si="41">IFERROR(P38*10+G38,"")</f>
        <v/>
      </c>
      <c r="R38" s="72" t="str">
        <f>IF(追加記入欄!CN66,1,IF(追加記入欄!CO66,2,""))</f>
        <v/>
      </c>
      <c r="S38" s="72" t="str">
        <f>IF(追加記入欄!CN67=TRUE,1,
    IF(追加記入欄!CO67=TRUE,2,
        IF(追加記入欄!CP67=TRUE,3,
            IF(追加記入欄!CN68=TRUE,4,
                IF(追加記入欄!CO68=TRUE,5,"")
            )
        )
    )
)</f>
        <v/>
      </c>
      <c r="T38" s="72" t="str">
        <f>IF(追加記入欄!CN69,1,IF(追加記入欄!CO69,2,IF(追加記入欄!CP69,3,"")))</f>
        <v/>
      </c>
      <c r="U38" s="72" t="str">
        <f>IF(追加記入欄!CN70,1,IF(追加記入欄!CO70,2,IF(追加記入欄!CP70,3,"")))</f>
        <v/>
      </c>
      <c r="V38" s="72" t="str">
        <f>IF(追加記入欄!CN71,1,IF(追加記入欄!CO71,2,IF(追加記入欄!CP71,3,"")))</f>
        <v/>
      </c>
      <c r="W38" s="72" t="str">
        <f>IF(追加記入欄!CN72,1,"")</f>
        <v/>
      </c>
      <c r="X38" s="72" t="str">
        <f>IF(追加記入欄!BJ73=0,"",追加記入欄!BJ73)</f>
        <v/>
      </c>
      <c r="Y38" s="72" t="str">
        <f>IF(追加記入欄!BJ74="","",追加記入欄!BJ74)</f>
        <v/>
      </c>
      <c r="Z38" s="72" t="str">
        <f t="shared" si="37"/>
        <v/>
      </c>
      <c r="AA38" s="72" t="str">
        <f t="shared" si="37"/>
        <v/>
      </c>
      <c r="AB38" s="72" t="str">
        <f t="shared" si="37"/>
        <v/>
      </c>
      <c r="AC38" s="72" t="str">
        <f t="shared" si="37"/>
        <v/>
      </c>
      <c r="AD38" s="72" t="str">
        <f t="shared" si="37"/>
        <v/>
      </c>
      <c r="AE38" s="72" t="str">
        <f t="shared" si="37"/>
        <v/>
      </c>
      <c r="AF38" s="72" t="str">
        <f t="shared" si="37"/>
        <v/>
      </c>
      <c r="AG38" s="72" t="str">
        <f t="shared" si="37"/>
        <v/>
      </c>
    </row>
    <row r="39" spans="1:33" s="98" customFormat="1">
      <c r="A39" s="79">
        <v>34</v>
      </c>
      <c r="B39" s="80">
        <v>9</v>
      </c>
      <c r="C39" s="80" t="str">
        <f>C38</f>
        <v/>
      </c>
      <c r="D39" s="80">
        <f>IF(C39="",0,1)</f>
        <v>0</v>
      </c>
      <c r="E39" s="80">
        <f>E38</f>
        <v>0</v>
      </c>
      <c r="F39" s="80">
        <f t="shared" si="6"/>
        <v>0</v>
      </c>
      <c r="G39" s="80">
        <v>2</v>
      </c>
      <c r="H39" s="80">
        <f t="shared" si="39"/>
        <v>0</v>
      </c>
      <c r="I39" s="80">
        <f>SUM(H$38:H39)*H39</f>
        <v>0</v>
      </c>
      <c r="J39" s="80">
        <f>SUM(H$38:H$41)</f>
        <v>0</v>
      </c>
      <c r="K39" s="80">
        <f>IF(J39&gt;1,I39,0)</f>
        <v>0</v>
      </c>
      <c r="L39" s="79">
        <f t="shared" si="11"/>
        <v>0</v>
      </c>
      <c r="M39" s="79">
        <f>IF(L39=0,0,SUM(L$6:L39))</f>
        <v>0</v>
      </c>
      <c r="N39" s="81" t="str">
        <f t="shared" si="1"/>
        <v/>
      </c>
      <c r="O39" s="72" t="str">
        <f t="shared" si="40"/>
        <v/>
      </c>
      <c r="P39" s="72" t="str">
        <f t="shared" ref="P39" si="42">P38</f>
        <v/>
      </c>
      <c r="Q39" s="72" t="str">
        <f t="shared" si="41"/>
        <v/>
      </c>
      <c r="R39" s="72" t="str">
        <f t="shared" ref="R39:V41" si="43">R38</f>
        <v/>
      </c>
      <c r="S39" s="72" t="str">
        <f t="shared" si="43"/>
        <v/>
      </c>
      <c r="T39" s="72" t="str">
        <f t="shared" si="43"/>
        <v/>
      </c>
      <c r="U39" s="72" t="str">
        <f t="shared" si="43"/>
        <v/>
      </c>
      <c r="V39" s="72" t="str">
        <f t="shared" si="43"/>
        <v/>
      </c>
      <c r="W39" s="72" t="str">
        <f>IF(追加記入欄!CO72,2,"")</f>
        <v/>
      </c>
      <c r="X39" s="72" t="str">
        <f>IF(追加記入欄!BQ73=0,"",追加記入欄!BQ73)</f>
        <v/>
      </c>
      <c r="Y39" s="72" t="str">
        <f>IF(追加記入欄!BQ74="","",追加記入欄!BQ74)</f>
        <v/>
      </c>
      <c r="Z39" s="72" t="str">
        <f t="shared" si="37"/>
        <v/>
      </c>
      <c r="AA39" s="72" t="str">
        <f t="shared" si="37"/>
        <v/>
      </c>
      <c r="AB39" s="72" t="str">
        <f t="shared" si="37"/>
        <v/>
      </c>
      <c r="AC39" s="72" t="str">
        <f t="shared" si="37"/>
        <v/>
      </c>
      <c r="AD39" s="72" t="str">
        <f t="shared" si="37"/>
        <v/>
      </c>
      <c r="AE39" s="72" t="str">
        <f t="shared" si="37"/>
        <v/>
      </c>
      <c r="AF39" s="72" t="str">
        <f t="shared" si="37"/>
        <v/>
      </c>
      <c r="AG39" s="72" t="str">
        <f t="shared" si="37"/>
        <v/>
      </c>
    </row>
    <row r="40" spans="1:33" s="98" customFormat="1">
      <c r="A40" s="79">
        <v>35</v>
      </c>
      <c r="B40" s="80">
        <v>9</v>
      </c>
      <c r="C40" s="80" t="str">
        <f t="shared" ref="C40:C41" si="44">C39</f>
        <v/>
      </c>
      <c r="D40" s="80">
        <f t="shared" si="5"/>
        <v>0</v>
      </c>
      <c r="E40" s="80">
        <f>E39</f>
        <v>0</v>
      </c>
      <c r="F40" s="80">
        <f>IF(E40&gt;1,D40,0)</f>
        <v>0</v>
      </c>
      <c r="G40" s="80">
        <v>3</v>
      </c>
      <c r="H40" s="80">
        <f t="shared" si="39"/>
        <v>0</v>
      </c>
      <c r="I40" s="80">
        <f>SUM(H$38:H40)*H40</f>
        <v>0</v>
      </c>
      <c r="J40" s="80">
        <f>SUM(H$38:H$41)</f>
        <v>0</v>
      </c>
      <c r="K40" s="80">
        <f t="shared" si="7"/>
        <v>0</v>
      </c>
      <c r="L40" s="79">
        <f t="shared" si="11"/>
        <v>0</v>
      </c>
      <c r="M40" s="79">
        <f>IF(L40=0,0,SUM(L$6:L40))</f>
        <v>0</v>
      </c>
      <c r="N40" s="81" t="str">
        <f t="shared" si="1"/>
        <v/>
      </c>
      <c r="O40" s="72" t="str">
        <f t="shared" si="40"/>
        <v/>
      </c>
      <c r="P40" s="72" t="str">
        <f t="shared" ref="P40" si="45">P39</f>
        <v/>
      </c>
      <c r="Q40" s="72" t="str">
        <f t="shared" si="41"/>
        <v/>
      </c>
      <c r="R40" s="72" t="str">
        <f t="shared" si="43"/>
        <v/>
      </c>
      <c r="S40" s="72" t="str">
        <f t="shared" si="43"/>
        <v/>
      </c>
      <c r="T40" s="72" t="str">
        <f t="shared" si="43"/>
        <v/>
      </c>
      <c r="U40" s="72" t="str">
        <f t="shared" si="43"/>
        <v/>
      </c>
      <c r="V40" s="72" t="str">
        <f t="shared" si="43"/>
        <v/>
      </c>
      <c r="W40" s="72" t="str">
        <f>IF(追加記入欄!CP72,3,"")</f>
        <v/>
      </c>
      <c r="X40" s="72" t="str">
        <f>IF(追加記入欄!BX73=0,"",追加記入欄!BX73)</f>
        <v/>
      </c>
      <c r="Y40" s="72" t="str">
        <f>IF(追加記入欄!BX74="","",追加記入欄!BX74)</f>
        <v/>
      </c>
      <c r="Z40" s="72" t="str">
        <f t="shared" si="37"/>
        <v/>
      </c>
      <c r="AA40" s="72" t="str">
        <f t="shared" si="37"/>
        <v/>
      </c>
      <c r="AB40" s="72" t="str">
        <f t="shared" si="37"/>
        <v/>
      </c>
      <c r="AC40" s="72" t="str">
        <f t="shared" si="37"/>
        <v/>
      </c>
      <c r="AD40" s="72" t="str">
        <f t="shared" si="37"/>
        <v/>
      </c>
      <c r="AE40" s="72" t="str">
        <f t="shared" si="37"/>
        <v/>
      </c>
      <c r="AF40" s="72" t="str">
        <f t="shared" si="37"/>
        <v/>
      </c>
      <c r="AG40" s="72" t="str">
        <f t="shared" si="37"/>
        <v/>
      </c>
    </row>
    <row r="41" spans="1:33" s="98" customFormat="1">
      <c r="A41" s="79">
        <v>36</v>
      </c>
      <c r="B41" s="80">
        <v>9</v>
      </c>
      <c r="C41" s="80" t="str">
        <f t="shared" si="44"/>
        <v/>
      </c>
      <c r="D41" s="80">
        <f t="shared" si="5"/>
        <v>0</v>
      </c>
      <c r="E41" s="80">
        <f>E40</f>
        <v>0</v>
      </c>
      <c r="F41" s="80">
        <f>IF(E41&gt;1,D41,0)</f>
        <v>0</v>
      </c>
      <c r="G41" s="80">
        <v>4</v>
      </c>
      <c r="H41" s="80">
        <f t="shared" si="39"/>
        <v>0</v>
      </c>
      <c r="I41" s="80">
        <f>SUM(H$38:H41)*H41</f>
        <v>0</v>
      </c>
      <c r="J41" s="80">
        <f>SUM(H$38:H$41)</f>
        <v>0</v>
      </c>
      <c r="K41" s="80">
        <f>IF(J41&gt;1,I41,0)</f>
        <v>0</v>
      </c>
      <c r="L41" s="79">
        <f>IF(AND(D41=1,H41=1),1,IF(AND(D41=1,J41=0,G41=1),1,0))</f>
        <v>0</v>
      </c>
      <c r="M41" s="79">
        <f>IF(L41=0,0,SUM(L$6:L41))</f>
        <v>0</v>
      </c>
      <c r="N41" s="81" t="str">
        <f t="shared" ref="N41:N81" si="46">IF(F41=0,"",C41)</f>
        <v/>
      </c>
      <c r="O41" s="72" t="str">
        <f t="shared" si="40"/>
        <v/>
      </c>
      <c r="P41" s="72" t="str">
        <f t="shared" ref="P41" si="47">P40</f>
        <v/>
      </c>
      <c r="Q41" s="72" t="str">
        <f t="shared" si="41"/>
        <v/>
      </c>
      <c r="R41" s="72" t="str">
        <f t="shared" si="43"/>
        <v/>
      </c>
      <c r="S41" s="72" t="str">
        <f t="shared" si="43"/>
        <v/>
      </c>
      <c r="T41" s="72" t="str">
        <f t="shared" si="43"/>
        <v/>
      </c>
      <c r="U41" s="72" t="str">
        <f t="shared" si="43"/>
        <v/>
      </c>
      <c r="V41" s="72" t="str">
        <f t="shared" si="43"/>
        <v/>
      </c>
      <c r="W41" s="72" t="str">
        <f>IF(追加記入欄!CQ72,4,"")</f>
        <v/>
      </c>
      <c r="X41" s="72" t="str">
        <f>IF(追加記入欄!CE73=0,"",追加記入欄!CE73)</f>
        <v/>
      </c>
      <c r="Y41" s="72" t="str">
        <f>IF(追加記入欄!CE74="","",追加記入欄!CE74)</f>
        <v/>
      </c>
      <c r="Z41" s="72" t="str">
        <f t="shared" si="37"/>
        <v/>
      </c>
      <c r="AA41" s="72" t="str">
        <f t="shared" si="37"/>
        <v/>
      </c>
      <c r="AB41" s="72" t="str">
        <f t="shared" si="37"/>
        <v/>
      </c>
      <c r="AC41" s="72" t="str">
        <f t="shared" si="37"/>
        <v/>
      </c>
      <c r="AD41" s="72" t="str">
        <f t="shared" si="37"/>
        <v/>
      </c>
      <c r="AE41" s="72" t="str">
        <f t="shared" si="37"/>
        <v/>
      </c>
      <c r="AF41" s="72" t="str">
        <f t="shared" si="37"/>
        <v/>
      </c>
      <c r="AG41" s="72" t="str">
        <f t="shared" si="37"/>
        <v/>
      </c>
    </row>
    <row r="42" spans="1:33" s="119" customFormat="1">
      <c r="A42" s="113">
        <v>37</v>
      </c>
      <c r="B42" s="114">
        <v>10</v>
      </c>
      <c r="C42" s="114" t="str">
        <f>IF(追加記入欄!DJ10="", "", 追加記入欄!DJ10)</f>
        <v/>
      </c>
      <c r="D42" s="114">
        <f t="shared" si="5"/>
        <v>0</v>
      </c>
      <c r="E42" s="114">
        <f t="shared" ref="E42:E65" si="48">E41</f>
        <v>0</v>
      </c>
      <c r="F42" s="114">
        <f t="shared" ref="F42:F65" si="49">IF(E42&gt;1,D42,0)</f>
        <v>0</v>
      </c>
      <c r="G42" s="114">
        <v>1</v>
      </c>
      <c r="H42" s="114">
        <f t="shared" si="39"/>
        <v>0</v>
      </c>
      <c r="I42" s="114">
        <f>SUM(H$42:H42)*H42</f>
        <v>0</v>
      </c>
      <c r="J42" s="114">
        <f>SUM(H42:H45)</f>
        <v>0</v>
      </c>
      <c r="K42" s="114">
        <f>IF(J42&gt;1,I42,0)</f>
        <v>0</v>
      </c>
      <c r="L42" s="113">
        <f t="shared" ref="L42:L65" si="50">IF(AND(D42=1,H42=1),1,IF(AND(D42=1,J42=0,G42=1),1,0))</f>
        <v>0</v>
      </c>
      <c r="M42" s="113">
        <f>IF(L42=0,0,SUM(L$6:L42))</f>
        <v>0</v>
      </c>
      <c r="N42" s="115" t="str">
        <f t="shared" si="46"/>
        <v/>
      </c>
      <c r="O42" s="117" t="str">
        <f t="shared" si="40"/>
        <v/>
      </c>
      <c r="P42" s="117" t="str">
        <f>IF(追加記入欄!DJ41="","",追加記入欄!DJ41)</f>
        <v/>
      </c>
      <c r="Q42" s="117" t="str">
        <f t="shared" si="41"/>
        <v/>
      </c>
      <c r="R42" s="117" t="str">
        <f>IF(追加記入欄!EN42,1,IF(追加記入欄!EO42,2,""))</f>
        <v/>
      </c>
      <c r="S42" s="117" t="str">
        <f>IF(追加記入欄!EN43=TRUE,1,
    IF(追加記入欄!EO43=TRUE,2,
        IF(追加記入欄!EP43=TRUE,3,
            IF(追加記入欄!EN44=TRUE,4,
                IF(追加記入欄!EO44=TRUE,5,"")
            )
        )
    )
)</f>
        <v/>
      </c>
      <c r="T42" s="117" t="str">
        <f>IF(追加記入欄!EN45,1,IF(追加記入欄!EO45,2,IF(追加記入欄!EP45,3,"")))</f>
        <v/>
      </c>
      <c r="U42" s="117" t="str">
        <f>IF(追加記入欄!EN46,1,IF(追加記入欄!EO46,2,IF(追加記入欄!EP46,3,"")))</f>
        <v/>
      </c>
      <c r="V42" s="117" t="str">
        <f>IF(追加記入欄!EN47,1,IF(追加記入欄!EO47,2,IF(追加記入欄!EP47,3,"")))</f>
        <v/>
      </c>
      <c r="W42" s="117" t="str">
        <f>IF(追加記入欄!EN48,1,"")</f>
        <v/>
      </c>
      <c r="X42" s="117" t="str">
        <f>IF(追加記入欄!DJ49=0,"",追加記入欄!DJ49)</f>
        <v/>
      </c>
      <c r="Y42" s="117" t="str">
        <f>IF(追加記入欄!DJ50="","",追加記入欄!DJ50)</f>
        <v/>
      </c>
      <c r="Z42" s="117" t="str">
        <f t="shared" si="37"/>
        <v/>
      </c>
      <c r="AA42" s="117" t="str">
        <f t="shared" si="37"/>
        <v/>
      </c>
      <c r="AB42" s="117" t="str">
        <f t="shared" si="37"/>
        <v/>
      </c>
      <c r="AC42" s="117" t="str">
        <f t="shared" si="37"/>
        <v/>
      </c>
      <c r="AD42" s="117" t="str">
        <f t="shared" si="37"/>
        <v/>
      </c>
      <c r="AE42" s="117" t="str">
        <f t="shared" si="37"/>
        <v/>
      </c>
      <c r="AF42" s="117" t="str">
        <f t="shared" si="37"/>
        <v/>
      </c>
      <c r="AG42" s="117" t="str">
        <f t="shared" si="37"/>
        <v/>
      </c>
    </row>
    <row r="43" spans="1:33" s="119" customFormat="1">
      <c r="A43" s="113">
        <v>38</v>
      </c>
      <c r="B43" s="114">
        <v>10</v>
      </c>
      <c r="C43" s="114" t="str">
        <f>C42</f>
        <v/>
      </c>
      <c r="D43" s="114">
        <f t="shared" si="5"/>
        <v>0</v>
      </c>
      <c r="E43" s="114">
        <f t="shared" si="48"/>
        <v>0</v>
      </c>
      <c r="F43" s="114">
        <f t="shared" si="49"/>
        <v>0</v>
      </c>
      <c r="G43" s="114">
        <v>2</v>
      </c>
      <c r="H43" s="114">
        <f t="shared" si="39"/>
        <v>0</v>
      </c>
      <c r="I43" s="114">
        <f>SUM(H$42:H43)*H43</f>
        <v>0</v>
      </c>
      <c r="J43" s="114">
        <f>SUM(H42:H45)</f>
        <v>0</v>
      </c>
      <c r="K43" s="114">
        <f t="shared" ref="K43:K65" si="51">IF(J43&gt;1,I43,0)</f>
        <v>0</v>
      </c>
      <c r="L43" s="113">
        <f t="shared" si="50"/>
        <v>0</v>
      </c>
      <c r="M43" s="113">
        <f>IF(L43=0,0,SUM(L$6:L43))</f>
        <v>0</v>
      </c>
      <c r="N43" s="115" t="str">
        <f t="shared" si="46"/>
        <v/>
      </c>
      <c r="O43" s="117" t="str">
        <f t="shared" si="40"/>
        <v/>
      </c>
      <c r="P43" s="118" t="str">
        <f>P42</f>
        <v/>
      </c>
      <c r="Q43" s="118" t="str">
        <f t="shared" si="41"/>
        <v/>
      </c>
      <c r="R43" s="118" t="str">
        <f>R42</f>
        <v/>
      </c>
      <c r="S43" s="118" t="str">
        <f t="shared" ref="S43:V44" si="52">S42</f>
        <v/>
      </c>
      <c r="T43" s="118" t="str">
        <f t="shared" si="52"/>
        <v/>
      </c>
      <c r="U43" s="118" t="str">
        <f t="shared" si="52"/>
        <v/>
      </c>
      <c r="V43" s="118" t="str">
        <f t="shared" si="52"/>
        <v/>
      </c>
      <c r="W43" s="117" t="str">
        <f>IF(追加記入欄!EO48,2,"")</f>
        <v/>
      </c>
      <c r="X43" s="117" t="str">
        <f>IF(追加記入欄!DQ49=0,"",追加記入欄!DQ49)</f>
        <v/>
      </c>
      <c r="Y43" s="117" t="str">
        <f>IF(追加記入欄!DQ50="","",追加記入欄!DQ50)</f>
        <v/>
      </c>
      <c r="Z43" s="118" t="str">
        <f t="shared" si="37"/>
        <v/>
      </c>
      <c r="AA43" s="118" t="str">
        <f t="shared" si="37"/>
        <v/>
      </c>
      <c r="AB43" s="118" t="str">
        <f t="shared" si="37"/>
        <v/>
      </c>
      <c r="AC43" s="118" t="str">
        <f t="shared" si="37"/>
        <v/>
      </c>
      <c r="AD43" s="118" t="str">
        <f t="shared" si="37"/>
        <v/>
      </c>
      <c r="AE43" s="117" t="str">
        <f t="shared" si="37"/>
        <v/>
      </c>
      <c r="AF43" s="117" t="str">
        <f t="shared" si="37"/>
        <v/>
      </c>
      <c r="AG43" s="117" t="str">
        <f t="shared" si="37"/>
        <v/>
      </c>
    </row>
    <row r="44" spans="1:33" s="119" customFormat="1">
      <c r="A44" s="113">
        <v>39</v>
      </c>
      <c r="B44" s="114">
        <v>10</v>
      </c>
      <c r="C44" s="114" t="str">
        <f t="shared" ref="C44:C45" si="53">C43</f>
        <v/>
      </c>
      <c r="D44" s="114">
        <f t="shared" si="5"/>
        <v>0</v>
      </c>
      <c r="E44" s="114">
        <f t="shared" si="48"/>
        <v>0</v>
      </c>
      <c r="F44" s="114">
        <f t="shared" si="49"/>
        <v>0</v>
      </c>
      <c r="G44" s="114">
        <v>3</v>
      </c>
      <c r="H44" s="114">
        <f t="shared" si="39"/>
        <v>0</v>
      </c>
      <c r="I44" s="114">
        <f>SUM(H$42:H44)*H44</f>
        <v>0</v>
      </c>
      <c r="J44" s="114">
        <f>SUM(H$42:H$45)</f>
        <v>0</v>
      </c>
      <c r="K44" s="114">
        <f t="shared" si="51"/>
        <v>0</v>
      </c>
      <c r="L44" s="113">
        <f t="shared" si="50"/>
        <v>0</v>
      </c>
      <c r="M44" s="113">
        <f>IF(L44=0,0,SUM(L$6:L44))</f>
        <v>0</v>
      </c>
      <c r="N44" s="115" t="str">
        <f t="shared" si="46"/>
        <v/>
      </c>
      <c r="O44" s="117" t="str">
        <f t="shared" si="40"/>
        <v/>
      </c>
      <c r="P44" s="118" t="str">
        <f t="shared" ref="P44:R44" si="54">P43</f>
        <v/>
      </c>
      <c r="Q44" s="118" t="str">
        <f t="shared" si="41"/>
        <v/>
      </c>
      <c r="R44" s="118" t="str">
        <f t="shared" si="54"/>
        <v/>
      </c>
      <c r="S44" s="118" t="str">
        <f t="shared" si="52"/>
        <v/>
      </c>
      <c r="T44" s="118" t="str">
        <f t="shared" si="52"/>
        <v/>
      </c>
      <c r="U44" s="118" t="str">
        <f t="shared" si="52"/>
        <v/>
      </c>
      <c r="V44" s="118" t="str">
        <f t="shared" si="52"/>
        <v/>
      </c>
      <c r="W44" s="117" t="str">
        <f>IF(追加記入欄!EP48,3,"")</f>
        <v/>
      </c>
      <c r="X44" s="117" t="str">
        <f>IF(追加記入欄!DX49=0,"",追加記入欄!DX49)</f>
        <v/>
      </c>
      <c r="Y44" s="117" t="str">
        <f>IF(追加記入欄!DX50="","",追加記入欄!DX50)</f>
        <v/>
      </c>
      <c r="Z44" s="118" t="str">
        <f t="shared" si="37"/>
        <v/>
      </c>
      <c r="AA44" s="118" t="str">
        <f t="shared" si="37"/>
        <v/>
      </c>
      <c r="AB44" s="118" t="str">
        <f t="shared" si="37"/>
        <v/>
      </c>
      <c r="AC44" s="118" t="str">
        <f t="shared" si="37"/>
        <v/>
      </c>
      <c r="AD44" s="118" t="str">
        <f t="shared" si="37"/>
        <v/>
      </c>
      <c r="AE44" s="117" t="str">
        <f t="shared" si="37"/>
        <v/>
      </c>
      <c r="AF44" s="117" t="str">
        <f t="shared" si="37"/>
        <v/>
      </c>
      <c r="AG44" s="117" t="str">
        <f t="shared" si="37"/>
        <v/>
      </c>
    </row>
    <row r="45" spans="1:33" s="119" customFormat="1">
      <c r="A45" s="113">
        <v>40</v>
      </c>
      <c r="B45" s="114">
        <v>10</v>
      </c>
      <c r="C45" s="114" t="str">
        <f t="shared" si="53"/>
        <v/>
      </c>
      <c r="D45" s="114">
        <f t="shared" si="5"/>
        <v>0</v>
      </c>
      <c r="E45" s="114">
        <f t="shared" si="48"/>
        <v>0</v>
      </c>
      <c r="F45" s="114">
        <f t="shared" si="49"/>
        <v>0</v>
      </c>
      <c r="G45" s="114">
        <v>4</v>
      </c>
      <c r="H45" s="114">
        <f t="shared" si="39"/>
        <v>0</v>
      </c>
      <c r="I45" s="114">
        <f>SUM(H$42:H45)*H45</f>
        <v>0</v>
      </c>
      <c r="J45" s="114">
        <f>SUM(H$42:H$45)</f>
        <v>0</v>
      </c>
      <c r="K45" s="114">
        <f t="shared" si="51"/>
        <v>0</v>
      </c>
      <c r="L45" s="113">
        <f t="shared" si="50"/>
        <v>0</v>
      </c>
      <c r="M45" s="113">
        <f>IF(L45=0,0,SUM(L$6:L45))</f>
        <v>0</v>
      </c>
      <c r="N45" s="115" t="str">
        <f t="shared" si="46"/>
        <v/>
      </c>
      <c r="O45" s="117" t="str">
        <f t="shared" si="40"/>
        <v/>
      </c>
      <c r="P45" s="118" t="str">
        <f>P44</f>
        <v/>
      </c>
      <c r="Q45" s="118" t="str">
        <f t="shared" si="41"/>
        <v/>
      </c>
      <c r="R45" s="118" t="str">
        <f>R44</f>
        <v/>
      </c>
      <c r="S45" s="118" t="str">
        <f>S44</f>
        <v/>
      </c>
      <c r="T45" s="118" t="str">
        <f>T44</f>
        <v/>
      </c>
      <c r="U45" s="118" t="str">
        <f>U44</f>
        <v/>
      </c>
      <c r="V45" s="118" t="str">
        <f>V44</f>
        <v/>
      </c>
      <c r="W45" s="117" t="str">
        <f>IF(追加記入欄!EQ48,4,"")</f>
        <v/>
      </c>
      <c r="X45" s="117" t="str">
        <f>IF(追加記入欄!EE49=0,"",追加記入欄!EE49)</f>
        <v/>
      </c>
      <c r="Y45" s="117" t="str">
        <f>IF(追加記入欄!EE50="","",追加記入欄!EE50)</f>
        <v/>
      </c>
      <c r="Z45" s="118" t="str">
        <f t="shared" si="37"/>
        <v/>
      </c>
      <c r="AA45" s="118" t="str">
        <f t="shared" si="37"/>
        <v/>
      </c>
      <c r="AB45" s="118" t="str">
        <f t="shared" si="37"/>
        <v/>
      </c>
      <c r="AC45" s="118" t="str">
        <f t="shared" si="37"/>
        <v/>
      </c>
      <c r="AD45" s="118" t="str">
        <f t="shared" si="37"/>
        <v/>
      </c>
      <c r="AE45" s="117" t="str">
        <f t="shared" si="37"/>
        <v/>
      </c>
      <c r="AF45" s="117" t="str">
        <f t="shared" si="37"/>
        <v/>
      </c>
      <c r="AG45" s="117" t="str">
        <f t="shared" si="37"/>
        <v/>
      </c>
    </row>
    <row r="46" spans="1:33" s="18" customFormat="1">
      <c r="A46" s="127">
        <v>41</v>
      </c>
      <c r="B46" s="128">
        <v>11</v>
      </c>
      <c r="C46" s="128" t="str">
        <f>IF(追加記入欄!DS10="", "", 追加記入欄!DS10)</f>
        <v/>
      </c>
      <c r="D46" s="128">
        <f t="shared" si="5"/>
        <v>0</v>
      </c>
      <c r="E46" s="128">
        <f t="shared" si="48"/>
        <v>0</v>
      </c>
      <c r="F46" s="128">
        <f t="shared" si="49"/>
        <v>0</v>
      </c>
      <c r="G46" s="128">
        <v>1</v>
      </c>
      <c r="H46" s="128">
        <f t="shared" si="39"/>
        <v>0</v>
      </c>
      <c r="I46" s="128">
        <f>SUM(H$46:H46)*H46</f>
        <v>0</v>
      </c>
      <c r="J46" s="128">
        <f>SUM(H46:H49)</f>
        <v>0</v>
      </c>
      <c r="K46" s="128">
        <f>IF(J46&gt;1,I46,0)</f>
        <v>0</v>
      </c>
      <c r="L46" s="127">
        <f t="shared" si="50"/>
        <v>0</v>
      </c>
      <c r="M46" s="127">
        <f>IF(L46=0,0,SUM(L$6:L46))</f>
        <v>0</v>
      </c>
      <c r="N46" s="129" t="str">
        <f t="shared" si="46"/>
        <v/>
      </c>
      <c r="O46" s="131" t="str">
        <f t="shared" si="40"/>
        <v/>
      </c>
      <c r="P46" s="131" t="str">
        <f>IF(追加記入欄!DJ53="","",追加記入欄!DJ53)</f>
        <v/>
      </c>
      <c r="Q46" s="131" t="str">
        <f t="shared" si="41"/>
        <v/>
      </c>
      <c r="R46" s="131" t="str">
        <f>IF(追加記入欄!EN54,1,IF(追加記入欄!EO54,2,""))</f>
        <v/>
      </c>
      <c r="S46" s="131" t="str">
        <f>IF(追加記入欄!EN55=TRUE,1,
    IF(追加記入欄!EO55=TRUE,2,
        IF(追加記入欄!EP55=TRUE,3,
            IF(追加記入欄!EN56=TRUE,4,
                IF(追加記入欄!EO56=TRUE,5,"")
            )
        )
    )
)</f>
        <v/>
      </c>
      <c r="T46" s="131" t="str">
        <f>IF(追加記入欄!EN57,1,IF(追加記入欄!EO57,2,IF(追加記入欄!EP57,3,"")))</f>
        <v/>
      </c>
      <c r="U46" s="131" t="str">
        <f>IF(追加記入欄!EN58,1,IF(追加記入欄!EO58,2,IF(追加記入欄!EP58,3,"")))</f>
        <v/>
      </c>
      <c r="V46" s="131" t="str">
        <f>IF(追加記入欄!EN59,1,IF(追加記入欄!EO59,2,IF(追加記入欄!EP59,3,"")))</f>
        <v/>
      </c>
      <c r="W46" s="131" t="str">
        <f>IF(追加記入欄!EN60,1,"")</f>
        <v/>
      </c>
      <c r="X46" s="131" t="str">
        <f>IF(追加記入欄!DJ61=0,"",追加記入欄!DJ61)</f>
        <v/>
      </c>
      <c r="Y46" s="131" t="str">
        <f>IF(追加記入欄!DJ62="","",追加記入欄!DJ62)</f>
        <v/>
      </c>
      <c r="Z46" s="131" t="str">
        <f t="shared" ref="Z46:AG55" si="55">IFERROR(VLOOKUP($B46*10+$G46,$Q$6:$Y$65,Z$1,FALSE),"")</f>
        <v/>
      </c>
      <c r="AA46" s="131" t="str">
        <f t="shared" si="55"/>
        <v/>
      </c>
      <c r="AB46" s="131" t="str">
        <f t="shared" si="55"/>
        <v/>
      </c>
      <c r="AC46" s="131" t="str">
        <f t="shared" si="55"/>
        <v/>
      </c>
      <c r="AD46" s="131" t="str">
        <f t="shared" si="55"/>
        <v/>
      </c>
      <c r="AE46" s="131" t="str">
        <f t="shared" si="55"/>
        <v/>
      </c>
      <c r="AF46" s="131" t="str">
        <f t="shared" si="55"/>
        <v/>
      </c>
      <c r="AG46" s="131" t="str">
        <f t="shared" si="55"/>
        <v/>
      </c>
    </row>
    <row r="47" spans="1:33" s="18" customFormat="1">
      <c r="A47" s="127">
        <v>42</v>
      </c>
      <c r="B47" s="128">
        <v>11</v>
      </c>
      <c r="C47" s="128" t="str">
        <f>C46</f>
        <v/>
      </c>
      <c r="D47" s="128">
        <f t="shared" si="5"/>
        <v>0</v>
      </c>
      <c r="E47" s="128">
        <f t="shared" si="48"/>
        <v>0</v>
      </c>
      <c r="F47" s="128">
        <f t="shared" si="49"/>
        <v>0</v>
      </c>
      <c r="G47" s="128">
        <v>2</v>
      </c>
      <c r="H47" s="128">
        <f t="shared" si="39"/>
        <v>0</v>
      </c>
      <c r="I47" s="128">
        <f>SUM(H$46:H47)*H47</f>
        <v>0</v>
      </c>
      <c r="J47" s="128">
        <f>SUM(H46:H49)</f>
        <v>0</v>
      </c>
      <c r="K47" s="128">
        <f t="shared" si="51"/>
        <v>0</v>
      </c>
      <c r="L47" s="127">
        <f t="shared" si="50"/>
        <v>0</v>
      </c>
      <c r="M47" s="127">
        <f>IF(L47=0,0,SUM(L$6:L47))</f>
        <v>0</v>
      </c>
      <c r="N47" s="129" t="str">
        <f t="shared" si="46"/>
        <v/>
      </c>
      <c r="O47" s="131" t="str">
        <f t="shared" si="40"/>
        <v/>
      </c>
      <c r="P47" s="132" t="str">
        <f>P46</f>
        <v/>
      </c>
      <c r="Q47" s="132" t="str">
        <f t="shared" si="41"/>
        <v/>
      </c>
      <c r="R47" s="132" t="str">
        <f>R46</f>
        <v/>
      </c>
      <c r="S47" s="132" t="str">
        <f t="shared" ref="S47:V48" si="56">S46</f>
        <v/>
      </c>
      <c r="T47" s="132" t="str">
        <f t="shared" si="56"/>
        <v/>
      </c>
      <c r="U47" s="132" t="str">
        <f t="shared" si="56"/>
        <v/>
      </c>
      <c r="V47" s="132" t="str">
        <f t="shared" si="56"/>
        <v/>
      </c>
      <c r="W47" s="131" t="str">
        <f>IF(追加記入欄!EO60,2,"")</f>
        <v/>
      </c>
      <c r="X47" s="131" t="str">
        <f>IF(追加記入欄!DQ61=0,"",追加記入欄!DQ61)</f>
        <v/>
      </c>
      <c r="Y47" s="131" t="str">
        <f>IF(追加記入欄!DQ62="","",追加記入欄!DQ62)</f>
        <v/>
      </c>
      <c r="Z47" s="132" t="str">
        <f t="shared" si="55"/>
        <v/>
      </c>
      <c r="AA47" s="132" t="str">
        <f t="shared" si="55"/>
        <v/>
      </c>
      <c r="AB47" s="132" t="str">
        <f t="shared" si="55"/>
        <v/>
      </c>
      <c r="AC47" s="132" t="str">
        <f t="shared" si="55"/>
        <v/>
      </c>
      <c r="AD47" s="132" t="str">
        <f t="shared" si="55"/>
        <v/>
      </c>
      <c r="AE47" s="131" t="str">
        <f t="shared" si="55"/>
        <v/>
      </c>
      <c r="AF47" s="131" t="str">
        <f t="shared" si="55"/>
        <v/>
      </c>
      <c r="AG47" s="131" t="str">
        <f t="shared" si="55"/>
        <v/>
      </c>
    </row>
    <row r="48" spans="1:33" s="18" customFormat="1">
      <c r="A48" s="127">
        <v>43</v>
      </c>
      <c r="B48" s="128">
        <v>11</v>
      </c>
      <c r="C48" s="128" t="str">
        <f t="shared" ref="C48:C49" si="57">C47</f>
        <v/>
      </c>
      <c r="D48" s="128">
        <f t="shared" si="5"/>
        <v>0</v>
      </c>
      <c r="E48" s="128">
        <f t="shared" si="48"/>
        <v>0</v>
      </c>
      <c r="F48" s="128">
        <f t="shared" si="49"/>
        <v>0</v>
      </c>
      <c r="G48" s="128">
        <v>3</v>
      </c>
      <c r="H48" s="128">
        <f t="shared" si="39"/>
        <v>0</v>
      </c>
      <c r="I48" s="128">
        <f>SUM(H$46:H48)*H48</f>
        <v>0</v>
      </c>
      <c r="J48" s="128">
        <f>SUM(H$46:H$49)</f>
        <v>0</v>
      </c>
      <c r="K48" s="128">
        <f t="shared" si="51"/>
        <v>0</v>
      </c>
      <c r="L48" s="127">
        <f t="shared" si="50"/>
        <v>0</v>
      </c>
      <c r="M48" s="127">
        <f>IF(L48=0,0,SUM(L$6:L48))</f>
        <v>0</v>
      </c>
      <c r="N48" s="129" t="str">
        <f t="shared" si="46"/>
        <v/>
      </c>
      <c r="O48" s="131" t="str">
        <f t="shared" si="40"/>
        <v/>
      </c>
      <c r="P48" s="132" t="str">
        <f t="shared" ref="P48:R48" si="58">P47</f>
        <v/>
      </c>
      <c r="Q48" s="132" t="str">
        <f t="shared" si="41"/>
        <v/>
      </c>
      <c r="R48" s="132" t="str">
        <f t="shared" si="58"/>
        <v/>
      </c>
      <c r="S48" s="132" t="str">
        <f t="shared" si="56"/>
        <v/>
      </c>
      <c r="T48" s="132" t="str">
        <f t="shared" si="56"/>
        <v/>
      </c>
      <c r="U48" s="132" t="str">
        <f t="shared" si="56"/>
        <v/>
      </c>
      <c r="V48" s="132" t="str">
        <f t="shared" si="56"/>
        <v/>
      </c>
      <c r="W48" s="131" t="str">
        <f>IF(追加記入欄!EP60,3,"")</f>
        <v/>
      </c>
      <c r="X48" s="131" t="str">
        <f>IF(追加記入欄!DX61=0,"",追加記入欄!DX61)</f>
        <v/>
      </c>
      <c r="Y48" s="131" t="str">
        <f>IF(追加記入欄!DX62="","",追加記入欄!DX62)</f>
        <v/>
      </c>
      <c r="Z48" s="132" t="str">
        <f t="shared" si="55"/>
        <v/>
      </c>
      <c r="AA48" s="132" t="str">
        <f t="shared" si="55"/>
        <v/>
      </c>
      <c r="AB48" s="132" t="str">
        <f t="shared" si="55"/>
        <v/>
      </c>
      <c r="AC48" s="132" t="str">
        <f t="shared" si="55"/>
        <v/>
      </c>
      <c r="AD48" s="132" t="str">
        <f t="shared" si="55"/>
        <v/>
      </c>
      <c r="AE48" s="131" t="str">
        <f t="shared" si="55"/>
        <v/>
      </c>
      <c r="AF48" s="131" t="str">
        <f t="shared" si="55"/>
        <v/>
      </c>
      <c r="AG48" s="131" t="str">
        <f t="shared" si="55"/>
        <v/>
      </c>
    </row>
    <row r="49" spans="1:33" s="18" customFormat="1">
      <c r="A49" s="127">
        <v>44</v>
      </c>
      <c r="B49" s="128">
        <v>11</v>
      </c>
      <c r="C49" s="128" t="str">
        <f t="shared" si="57"/>
        <v/>
      </c>
      <c r="D49" s="128">
        <f t="shared" si="5"/>
        <v>0</v>
      </c>
      <c r="E49" s="128">
        <f t="shared" si="48"/>
        <v>0</v>
      </c>
      <c r="F49" s="128">
        <f t="shared" si="49"/>
        <v>0</v>
      </c>
      <c r="G49" s="128">
        <v>4</v>
      </c>
      <c r="H49" s="128">
        <f t="shared" si="39"/>
        <v>0</v>
      </c>
      <c r="I49" s="128">
        <f>SUM(H$46:H49)*H49</f>
        <v>0</v>
      </c>
      <c r="J49" s="128">
        <f>SUM(H$46:H$49)</f>
        <v>0</v>
      </c>
      <c r="K49" s="128">
        <f t="shared" si="51"/>
        <v>0</v>
      </c>
      <c r="L49" s="127">
        <f t="shared" si="50"/>
        <v>0</v>
      </c>
      <c r="M49" s="127">
        <f>IF(L49=0,0,SUM(L$6:L49))</f>
        <v>0</v>
      </c>
      <c r="N49" s="129" t="str">
        <f t="shared" si="46"/>
        <v/>
      </c>
      <c r="O49" s="131" t="str">
        <f t="shared" si="40"/>
        <v/>
      </c>
      <c r="P49" s="132" t="str">
        <f>P48</f>
        <v/>
      </c>
      <c r="Q49" s="132" t="str">
        <f t="shared" si="41"/>
        <v/>
      </c>
      <c r="R49" s="132" t="str">
        <f>R48</f>
        <v/>
      </c>
      <c r="S49" s="132" t="str">
        <f>S48</f>
        <v/>
      </c>
      <c r="T49" s="132" t="str">
        <f>T48</f>
        <v/>
      </c>
      <c r="U49" s="132" t="str">
        <f>U48</f>
        <v/>
      </c>
      <c r="V49" s="132" t="str">
        <f>V48</f>
        <v/>
      </c>
      <c r="W49" s="131" t="str">
        <f>IF(追加記入欄!EQ60,4,"")</f>
        <v/>
      </c>
      <c r="X49" s="131" t="str">
        <f>IF(追加記入欄!EE61=0,"",追加記入欄!EE61)</f>
        <v/>
      </c>
      <c r="Y49" s="131" t="str">
        <f>IF(追加記入欄!EE62="","",追加記入欄!EE62)</f>
        <v/>
      </c>
      <c r="Z49" s="132" t="str">
        <f t="shared" si="55"/>
        <v/>
      </c>
      <c r="AA49" s="132" t="str">
        <f t="shared" si="55"/>
        <v/>
      </c>
      <c r="AB49" s="132" t="str">
        <f t="shared" si="55"/>
        <v/>
      </c>
      <c r="AC49" s="132" t="str">
        <f t="shared" si="55"/>
        <v/>
      </c>
      <c r="AD49" s="132" t="str">
        <f t="shared" si="55"/>
        <v/>
      </c>
      <c r="AE49" s="131" t="str">
        <f t="shared" si="55"/>
        <v/>
      </c>
      <c r="AF49" s="131" t="str">
        <f t="shared" si="55"/>
        <v/>
      </c>
      <c r="AG49" s="131" t="str">
        <f t="shared" si="55"/>
        <v/>
      </c>
    </row>
    <row r="50" spans="1:33" s="126" customFormat="1">
      <c r="A50" s="120">
        <v>45</v>
      </c>
      <c r="B50" s="121">
        <v>12</v>
      </c>
      <c r="C50" s="121" t="str">
        <f>IF(追加記入欄!EB10="", "", 追加記入欄!EB10)</f>
        <v/>
      </c>
      <c r="D50" s="121">
        <f t="shared" si="5"/>
        <v>0</v>
      </c>
      <c r="E50" s="121">
        <f t="shared" si="48"/>
        <v>0</v>
      </c>
      <c r="F50" s="121">
        <f t="shared" si="49"/>
        <v>0</v>
      </c>
      <c r="G50" s="121">
        <v>1</v>
      </c>
      <c r="H50" s="121">
        <f t="shared" si="39"/>
        <v>0</v>
      </c>
      <c r="I50" s="121">
        <f>SUM(H$50:H50)*H50</f>
        <v>0</v>
      </c>
      <c r="J50" s="121">
        <f>SUM(H50:H53)</f>
        <v>0</v>
      </c>
      <c r="K50" s="121">
        <f t="shared" si="51"/>
        <v>0</v>
      </c>
      <c r="L50" s="120">
        <f t="shared" si="50"/>
        <v>0</v>
      </c>
      <c r="M50" s="120">
        <f>IF(L50=0,0,SUM(L$6:L50))</f>
        <v>0</v>
      </c>
      <c r="N50" s="122" t="str">
        <f t="shared" si="46"/>
        <v/>
      </c>
      <c r="O50" s="124" t="str">
        <f t="shared" si="40"/>
        <v/>
      </c>
      <c r="P50" s="124" t="str">
        <f>IF(追加記入欄!DJ65="","",追加記入欄!DJ65)</f>
        <v/>
      </c>
      <c r="Q50" s="124" t="str">
        <f t="shared" si="41"/>
        <v/>
      </c>
      <c r="R50" s="124" t="str">
        <f>IF(追加記入欄!EN66,1,IF(追加記入欄!EO66,2,""))</f>
        <v/>
      </c>
      <c r="S50" s="124" t="str">
        <f>IF(追加記入欄!EN67=TRUE,1,
    IF(追加記入欄!EO67=TRUE,2,
        IF(追加記入欄!EP67=TRUE,3,
            IF(追加記入欄!EN68=TRUE,4,
                IF(追加記入欄!EO68=TRUE,5,"")
            )
        )
    )
)</f>
        <v/>
      </c>
      <c r="T50" s="124" t="str">
        <f>IF(追加記入欄!EN69,1,IF(追加記入欄!EO69,2,IF(追加記入欄!EP69,3,"")))</f>
        <v/>
      </c>
      <c r="U50" s="124" t="str">
        <f>IF(追加記入欄!EN70,1,IF(追加記入欄!EO70,2,IF(追加記入欄!EP70,3,"")))</f>
        <v/>
      </c>
      <c r="V50" s="124" t="str">
        <f>IF(追加記入欄!EN71,1,IF(追加記入欄!EO71,2,IF(追加記入欄!EP71,3,"")))</f>
        <v/>
      </c>
      <c r="W50" s="124" t="str">
        <f>IF(追加記入欄!EN72,1,"")</f>
        <v/>
      </c>
      <c r="X50" s="124" t="str">
        <f>IF(追加記入欄!DJ73=0,"",追加記入欄!DJ73)</f>
        <v/>
      </c>
      <c r="Y50" s="124" t="str">
        <f>IF(追加記入欄!DJ74="","",追加記入欄!DJ74)</f>
        <v/>
      </c>
      <c r="Z50" s="124" t="str">
        <f t="shared" si="55"/>
        <v/>
      </c>
      <c r="AA50" s="124" t="str">
        <f t="shared" si="55"/>
        <v/>
      </c>
      <c r="AB50" s="124" t="str">
        <f t="shared" si="55"/>
        <v/>
      </c>
      <c r="AC50" s="124" t="str">
        <f t="shared" si="55"/>
        <v/>
      </c>
      <c r="AD50" s="124" t="str">
        <f t="shared" si="55"/>
        <v/>
      </c>
      <c r="AE50" s="124" t="str">
        <f t="shared" si="55"/>
        <v/>
      </c>
      <c r="AF50" s="124" t="str">
        <f t="shared" si="55"/>
        <v/>
      </c>
      <c r="AG50" s="124" t="str">
        <f t="shared" si="55"/>
        <v/>
      </c>
    </row>
    <row r="51" spans="1:33" s="126" customFormat="1">
      <c r="A51" s="120">
        <v>46</v>
      </c>
      <c r="B51" s="121">
        <v>12</v>
      </c>
      <c r="C51" s="121" t="str">
        <f>C50</f>
        <v/>
      </c>
      <c r="D51" s="121">
        <f t="shared" si="5"/>
        <v>0</v>
      </c>
      <c r="E51" s="121">
        <f t="shared" si="48"/>
        <v>0</v>
      </c>
      <c r="F51" s="121">
        <f t="shared" si="49"/>
        <v>0</v>
      </c>
      <c r="G51" s="121">
        <v>2</v>
      </c>
      <c r="H51" s="121">
        <f t="shared" si="39"/>
        <v>0</v>
      </c>
      <c r="I51" s="121">
        <f>SUM(H$50:H51)*H51</f>
        <v>0</v>
      </c>
      <c r="J51" s="121">
        <f>SUM(H50:H53)</f>
        <v>0</v>
      </c>
      <c r="K51" s="121">
        <f t="shared" si="51"/>
        <v>0</v>
      </c>
      <c r="L51" s="120">
        <f t="shared" si="50"/>
        <v>0</v>
      </c>
      <c r="M51" s="120">
        <f>IF(L51=0,0,SUM(L$6:L51))</f>
        <v>0</v>
      </c>
      <c r="N51" s="122" t="str">
        <f t="shared" si="46"/>
        <v/>
      </c>
      <c r="O51" s="124" t="str">
        <f t="shared" si="40"/>
        <v/>
      </c>
      <c r="P51" s="125" t="str">
        <f>P50</f>
        <v/>
      </c>
      <c r="Q51" s="125" t="str">
        <f t="shared" si="41"/>
        <v/>
      </c>
      <c r="R51" s="125" t="str">
        <f>R50</f>
        <v/>
      </c>
      <c r="S51" s="125" t="str">
        <f t="shared" ref="S51:V52" si="59">S50</f>
        <v/>
      </c>
      <c r="T51" s="125" t="str">
        <f t="shared" si="59"/>
        <v/>
      </c>
      <c r="U51" s="125" t="str">
        <f t="shared" si="59"/>
        <v/>
      </c>
      <c r="V51" s="125" t="str">
        <f t="shared" si="59"/>
        <v/>
      </c>
      <c r="W51" s="124" t="str">
        <f>IF(追加記入欄!EO72,2,"")</f>
        <v/>
      </c>
      <c r="X51" s="124" t="str">
        <f>IF(追加記入欄!DQ73=0,"",追加記入欄!DQ73)</f>
        <v/>
      </c>
      <c r="Y51" s="124" t="str">
        <f>IF(追加記入欄!DQ74="","",追加記入欄!DQ74)</f>
        <v/>
      </c>
      <c r="Z51" s="125" t="str">
        <f t="shared" si="55"/>
        <v/>
      </c>
      <c r="AA51" s="125" t="str">
        <f t="shared" si="55"/>
        <v/>
      </c>
      <c r="AB51" s="125" t="str">
        <f t="shared" si="55"/>
        <v/>
      </c>
      <c r="AC51" s="125" t="str">
        <f t="shared" si="55"/>
        <v/>
      </c>
      <c r="AD51" s="125" t="str">
        <f t="shared" si="55"/>
        <v/>
      </c>
      <c r="AE51" s="124" t="str">
        <f t="shared" si="55"/>
        <v/>
      </c>
      <c r="AF51" s="124" t="str">
        <f t="shared" si="55"/>
        <v/>
      </c>
      <c r="AG51" s="124" t="str">
        <f t="shared" si="55"/>
        <v/>
      </c>
    </row>
    <row r="52" spans="1:33" s="126" customFormat="1">
      <c r="A52" s="120">
        <v>47</v>
      </c>
      <c r="B52" s="121">
        <v>12</v>
      </c>
      <c r="C52" s="121" t="str">
        <f t="shared" ref="C52:C53" si="60">C51</f>
        <v/>
      </c>
      <c r="D52" s="121">
        <f t="shared" si="5"/>
        <v>0</v>
      </c>
      <c r="E52" s="121">
        <f t="shared" si="48"/>
        <v>0</v>
      </c>
      <c r="F52" s="121">
        <f t="shared" si="49"/>
        <v>0</v>
      </c>
      <c r="G52" s="121">
        <v>3</v>
      </c>
      <c r="H52" s="121">
        <f t="shared" si="39"/>
        <v>0</v>
      </c>
      <c r="I52" s="121">
        <f>SUM(H$50:H52)*H52</f>
        <v>0</v>
      </c>
      <c r="J52" s="121">
        <f>SUM(H$50:H$53)</f>
        <v>0</v>
      </c>
      <c r="K52" s="121">
        <f t="shared" si="51"/>
        <v>0</v>
      </c>
      <c r="L52" s="120">
        <f t="shared" si="50"/>
        <v>0</v>
      </c>
      <c r="M52" s="120">
        <f>IF(L52=0,0,SUM(L$6:L52))</f>
        <v>0</v>
      </c>
      <c r="N52" s="122" t="str">
        <f t="shared" si="46"/>
        <v/>
      </c>
      <c r="O52" s="124" t="str">
        <f t="shared" si="40"/>
        <v/>
      </c>
      <c r="P52" s="125" t="str">
        <f t="shared" ref="P52:R52" si="61">P51</f>
        <v/>
      </c>
      <c r="Q52" s="125" t="str">
        <f t="shared" si="41"/>
        <v/>
      </c>
      <c r="R52" s="125" t="str">
        <f t="shared" si="61"/>
        <v/>
      </c>
      <c r="S52" s="125" t="str">
        <f t="shared" si="59"/>
        <v/>
      </c>
      <c r="T52" s="125" t="str">
        <f t="shared" si="59"/>
        <v/>
      </c>
      <c r="U52" s="125" t="str">
        <f t="shared" si="59"/>
        <v/>
      </c>
      <c r="V52" s="125" t="str">
        <f t="shared" si="59"/>
        <v/>
      </c>
      <c r="W52" s="124" t="str">
        <f>IF(追加記入欄!EP72,3,"")</f>
        <v/>
      </c>
      <c r="X52" s="124" t="str">
        <f>IF(追加記入欄!DX73=0,"",追加記入欄!DX73)</f>
        <v/>
      </c>
      <c r="Y52" s="124" t="str">
        <f>IF(追加記入欄!DX74="","",追加記入欄!DX74)</f>
        <v/>
      </c>
      <c r="Z52" s="125" t="str">
        <f t="shared" si="55"/>
        <v/>
      </c>
      <c r="AA52" s="125" t="str">
        <f t="shared" si="55"/>
        <v/>
      </c>
      <c r="AB52" s="125" t="str">
        <f t="shared" si="55"/>
        <v/>
      </c>
      <c r="AC52" s="125" t="str">
        <f t="shared" si="55"/>
        <v/>
      </c>
      <c r="AD52" s="125" t="str">
        <f t="shared" si="55"/>
        <v/>
      </c>
      <c r="AE52" s="124" t="str">
        <f t="shared" si="55"/>
        <v/>
      </c>
      <c r="AF52" s="124" t="str">
        <f t="shared" si="55"/>
        <v/>
      </c>
      <c r="AG52" s="124" t="str">
        <f t="shared" si="55"/>
        <v/>
      </c>
    </row>
    <row r="53" spans="1:33" s="126" customFormat="1">
      <c r="A53" s="120">
        <v>48</v>
      </c>
      <c r="B53" s="121">
        <v>12</v>
      </c>
      <c r="C53" s="121" t="str">
        <f t="shared" si="60"/>
        <v/>
      </c>
      <c r="D53" s="121">
        <f t="shared" si="5"/>
        <v>0</v>
      </c>
      <c r="E53" s="121">
        <f t="shared" si="48"/>
        <v>0</v>
      </c>
      <c r="F53" s="121">
        <f t="shared" si="49"/>
        <v>0</v>
      </c>
      <c r="G53" s="121">
        <v>4</v>
      </c>
      <c r="H53" s="121">
        <f t="shared" si="39"/>
        <v>0</v>
      </c>
      <c r="I53" s="121">
        <f>SUM(H$50:H53)*H53</f>
        <v>0</v>
      </c>
      <c r="J53" s="121">
        <f>SUM(H$50:H$53)</f>
        <v>0</v>
      </c>
      <c r="K53" s="121">
        <f t="shared" si="51"/>
        <v>0</v>
      </c>
      <c r="L53" s="120">
        <f t="shared" si="50"/>
        <v>0</v>
      </c>
      <c r="M53" s="120">
        <f>IF(L53=0,0,SUM(L$6:L53))</f>
        <v>0</v>
      </c>
      <c r="N53" s="122" t="str">
        <f t="shared" si="46"/>
        <v/>
      </c>
      <c r="O53" s="124" t="str">
        <f t="shared" si="40"/>
        <v/>
      </c>
      <c r="P53" s="125" t="str">
        <f>P52</f>
        <v/>
      </c>
      <c r="Q53" s="125" t="str">
        <f t="shared" si="41"/>
        <v/>
      </c>
      <c r="R53" s="125" t="str">
        <f>R52</f>
        <v/>
      </c>
      <c r="S53" s="125" t="str">
        <f>S52</f>
        <v/>
      </c>
      <c r="T53" s="125" t="str">
        <f>T52</f>
        <v/>
      </c>
      <c r="U53" s="125" t="str">
        <f>U52</f>
        <v/>
      </c>
      <c r="V53" s="125" t="str">
        <f>V52</f>
        <v/>
      </c>
      <c r="W53" s="124" t="str">
        <f>IF(追加記入欄!EQ72,4,"")</f>
        <v/>
      </c>
      <c r="X53" s="124" t="str">
        <f>IF(追加記入欄!EE73=0,"",追加記入欄!EE73)</f>
        <v/>
      </c>
      <c r="Y53" s="124" t="str">
        <f>IF(追加記入欄!EE74="","",追加記入欄!EE74)</f>
        <v/>
      </c>
      <c r="Z53" s="125" t="str">
        <f t="shared" si="55"/>
        <v/>
      </c>
      <c r="AA53" s="125" t="str">
        <f t="shared" si="55"/>
        <v/>
      </c>
      <c r="AB53" s="125" t="str">
        <f t="shared" si="55"/>
        <v/>
      </c>
      <c r="AC53" s="125" t="str">
        <f t="shared" si="55"/>
        <v/>
      </c>
      <c r="AD53" s="125" t="str">
        <f t="shared" si="55"/>
        <v/>
      </c>
      <c r="AE53" s="124" t="str">
        <f t="shared" si="55"/>
        <v/>
      </c>
      <c r="AF53" s="124" t="str">
        <f t="shared" si="55"/>
        <v/>
      </c>
      <c r="AG53" s="124" t="str">
        <f t="shared" si="55"/>
        <v/>
      </c>
    </row>
    <row r="54" spans="1:33" s="139" customFormat="1">
      <c r="A54" s="133">
        <v>49</v>
      </c>
      <c r="B54" s="134">
        <v>13</v>
      </c>
      <c r="C54" s="134" t="str">
        <f>IF(追加記入欄!FJ10="", "", 追加記入欄!FJ10)</f>
        <v/>
      </c>
      <c r="D54" s="134">
        <f t="shared" si="5"/>
        <v>0</v>
      </c>
      <c r="E54" s="134">
        <f t="shared" si="48"/>
        <v>0</v>
      </c>
      <c r="F54" s="134">
        <f t="shared" si="49"/>
        <v>0</v>
      </c>
      <c r="G54" s="134">
        <v>1</v>
      </c>
      <c r="H54" s="134">
        <f t="shared" si="39"/>
        <v>0</v>
      </c>
      <c r="I54" s="134">
        <f>SUM(H$54:H54)*H54</f>
        <v>0</v>
      </c>
      <c r="J54" s="134">
        <f>SUM(H54:H57)</f>
        <v>0</v>
      </c>
      <c r="K54" s="134">
        <f t="shared" si="51"/>
        <v>0</v>
      </c>
      <c r="L54" s="133">
        <f t="shared" si="50"/>
        <v>0</v>
      </c>
      <c r="M54" s="133">
        <f>IF(L54=0,0,SUM(L$6:L54))</f>
        <v>0</v>
      </c>
      <c r="N54" s="135" t="str">
        <f t="shared" si="46"/>
        <v/>
      </c>
      <c r="O54" s="137" t="str">
        <f t="shared" si="40"/>
        <v/>
      </c>
      <c r="P54" s="137" t="str">
        <f>IF(追加記入欄!FJ41="","",追加記入欄!FJ41)</f>
        <v/>
      </c>
      <c r="Q54" s="137" t="str">
        <f t="shared" si="41"/>
        <v/>
      </c>
      <c r="R54" s="137" t="str">
        <f>IF(追加記入欄!GN42,1,IF(追加記入欄!GO42,2,""))</f>
        <v/>
      </c>
      <c r="S54" s="137" t="str">
        <f>IF(追加記入欄!GN43=TRUE,1,
    IF(追加記入欄!GO43=TRUE,2,
        IF(追加記入欄!GP43=TRUE,3,
            IF(追加記入欄!GN44=TRUE,4,
                IF(追加記入欄!GO44=TRUE,5,"")
            )
        )
    )
)</f>
        <v/>
      </c>
      <c r="T54" s="137" t="str">
        <f>IF(追加記入欄!GN45,1,IF(追加記入欄!GO45,2,IF(追加記入欄!GP45,3,"")))</f>
        <v/>
      </c>
      <c r="U54" s="137" t="str">
        <f>IF(追加記入欄!GN46,1,IF(追加記入欄!GO46,2,IF(追加記入欄!GP46,3,"")))</f>
        <v/>
      </c>
      <c r="V54" s="137" t="str">
        <f>IF(追加記入欄!GN47,1,IF(追加記入欄!GO47,2,IF(追加記入欄!GP47,3,"")))</f>
        <v/>
      </c>
      <c r="W54" s="137" t="str">
        <f>IF(追加記入欄!GN48,1,"")</f>
        <v/>
      </c>
      <c r="X54" s="137" t="str">
        <f>IF(追加記入欄!FJ49=0,"",追加記入欄!FJ49)</f>
        <v/>
      </c>
      <c r="Y54" s="137" t="str">
        <f>IF(追加記入欄!FJ50="","",追加記入欄!FJ50)</f>
        <v/>
      </c>
      <c r="Z54" s="137" t="str">
        <f t="shared" si="55"/>
        <v/>
      </c>
      <c r="AA54" s="137" t="str">
        <f t="shared" si="55"/>
        <v/>
      </c>
      <c r="AB54" s="137" t="str">
        <f t="shared" si="55"/>
        <v/>
      </c>
      <c r="AC54" s="137" t="str">
        <f t="shared" si="55"/>
        <v/>
      </c>
      <c r="AD54" s="137" t="str">
        <f t="shared" si="55"/>
        <v/>
      </c>
      <c r="AE54" s="137" t="str">
        <f t="shared" si="55"/>
        <v/>
      </c>
      <c r="AF54" s="137" t="str">
        <f t="shared" si="55"/>
        <v/>
      </c>
      <c r="AG54" s="137" t="str">
        <f t="shared" si="55"/>
        <v/>
      </c>
    </row>
    <row r="55" spans="1:33" s="139" customFormat="1">
      <c r="A55" s="133">
        <v>50</v>
      </c>
      <c r="B55" s="134">
        <v>13</v>
      </c>
      <c r="C55" s="134" t="str">
        <f>C54</f>
        <v/>
      </c>
      <c r="D55" s="134">
        <f t="shared" si="5"/>
        <v>0</v>
      </c>
      <c r="E55" s="134">
        <f t="shared" si="48"/>
        <v>0</v>
      </c>
      <c r="F55" s="134">
        <f t="shared" si="49"/>
        <v>0</v>
      </c>
      <c r="G55" s="134">
        <v>2</v>
      </c>
      <c r="H55" s="134">
        <f t="shared" si="39"/>
        <v>0</v>
      </c>
      <c r="I55" s="134">
        <f>SUM(H$54:H55)*H55</f>
        <v>0</v>
      </c>
      <c r="J55" s="134">
        <f>SUM(H54:H57)</f>
        <v>0</v>
      </c>
      <c r="K55" s="134">
        <f t="shared" si="51"/>
        <v>0</v>
      </c>
      <c r="L55" s="133">
        <f t="shared" si="50"/>
        <v>0</v>
      </c>
      <c r="M55" s="133">
        <f>IF(L55=0,0,SUM(L$6:L55))</f>
        <v>0</v>
      </c>
      <c r="N55" s="135" t="str">
        <f t="shared" si="46"/>
        <v/>
      </c>
      <c r="O55" s="137" t="str">
        <f t="shared" si="40"/>
        <v/>
      </c>
      <c r="P55" s="138" t="str">
        <f>P54</f>
        <v/>
      </c>
      <c r="Q55" s="138" t="str">
        <f t="shared" si="41"/>
        <v/>
      </c>
      <c r="R55" s="138" t="str">
        <f>R54</f>
        <v/>
      </c>
      <c r="S55" s="138" t="str">
        <f t="shared" ref="S55:V56" si="62">S54</f>
        <v/>
      </c>
      <c r="T55" s="138" t="str">
        <f t="shared" si="62"/>
        <v/>
      </c>
      <c r="U55" s="138" t="str">
        <f t="shared" si="62"/>
        <v/>
      </c>
      <c r="V55" s="138" t="str">
        <f t="shared" si="62"/>
        <v/>
      </c>
      <c r="W55" s="137" t="str">
        <f>IF(追加記入欄!GO48,2,"")</f>
        <v/>
      </c>
      <c r="X55" s="137" t="str">
        <f>IF(追加記入欄!FQ49=0,"",追加記入欄!FQ49)</f>
        <v/>
      </c>
      <c r="Y55" s="137" t="str">
        <f>IF(追加記入欄!FQ50="","",追加記入欄!FQ50)</f>
        <v/>
      </c>
      <c r="Z55" s="138" t="str">
        <f t="shared" si="55"/>
        <v/>
      </c>
      <c r="AA55" s="138" t="str">
        <f t="shared" si="55"/>
        <v/>
      </c>
      <c r="AB55" s="138" t="str">
        <f t="shared" si="55"/>
        <v/>
      </c>
      <c r="AC55" s="138" t="str">
        <f t="shared" si="55"/>
        <v/>
      </c>
      <c r="AD55" s="138" t="str">
        <f t="shared" si="55"/>
        <v/>
      </c>
      <c r="AE55" s="137" t="str">
        <f t="shared" si="55"/>
        <v/>
      </c>
      <c r="AF55" s="137" t="str">
        <f t="shared" si="55"/>
        <v/>
      </c>
      <c r="AG55" s="137" t="str">
        <f t="shared" si="55"/>
        <v/>
      </c>
    </row>
    <row r="56" spans="1:33" s="139" customFormat="1">
      <c r="A56" s="133">
        <v>51</v>
      </c>
      <c r="B56" s="134">
        <v>13</v>
      </c>
      <c r="C56" s="134" t="str">
        <f t="shared" ref="C56:C57" si="63">C55</f>
        <v/>
      </c>
      <c r="D56" s="134">
        <f t="shared" si="5"/>
        <v>0</v>
      </c>
      <c r="E56" s="134">
        <f t="shared" si="48"/>
        <v>0</v>
      </c>
      <c r="F56" s="134">
        <f t="shared" si="49"/>
        <v>0</v>
      </c>
      <c r="G56" s="134">
        <v>3</v>
      </c>
      <c r="H56" s="134">
        <f t="shared" si="39"/>
        <v>0</v>
      </c>
      <c r="I56" s="134">
        <f>SUM(H$54:H56)*H56</f>
        <v>0</v>
      </c>
      <c r="J56" s="134">
        <f>SUM(H$54:H$57)</f>
        <v>0</v>
      </c>
      <c r="K56" s="134">
        <f t="shared" si="51"/>
        <v>0</v>
      </c>
      <c r="L56" s="133">
        <f t="shared" si="50"/>
        <v>0</v>
      </c>
      <c r="M56" s="133">
        <f>IF(L56=0,0,SUM(L$6:L56))</f>
        <v>0</v>
      </c>
      <c r="N56" s="135" t="str">
        <f t="shared" si="46"/>
        <v/>
      </c>
      <c r="O56" s="137" t="str">
        <f t="shared" si="40"/>
        <v/>
      </c>
      <c r="P56" s="138" t="str">
        <f t="shared" ref="P56:R56" si="64">P55</f>
        <v/>
      </c>
      <c r="Q56" s="138" t="str">
        <f t="shared" si="41"/>
        <v/>
      </c>
      <c r="R56" s="138" t="str">
        <f t="shared" si="64"/>
        <v/>
      </c>
      <c r="S56" s="138" t="str">
        <f t="shared" si="62"/>
        <v/>
      </c>
      <c r="T56" s="138" t="str">
        <f t="shared" si="62"/>
        <v/>
      </c>
      <c r="U56" s="138" t="str">
        <f t="shared" si="62"/>
        <v/>
      </c>
      <c r="V56" s="138" t="str">
        <f t="shared" si="62"/>
        <v/>
      </c>
      <c r="W56" s="137" t="str">
        <f>IF(追加記入欄!GP48,3,"")</f>
        <v/>
      </c>
      <c r="X56" s="137" t="str">
        <f>IF(追加記入欄!FX49=0,"",追加記入欄!FX49)</f>
        <v/>
      </c>
      <c r="Y56" s="137" t="str">
        <f>IF(追加記入欄!FX50="","",追加記入欄!FX50)</f>
        <v/>
      </c>
      <c r="Z56" s="138" t="str">
        <f t="shared" ref="Z56:AG65" si="65">IFERROR(VLOOKUP($B56*10+$G56,$Q$6:$Y$65,Z$1,FALSE),"")</f>
        <v/>
      </c>
      <c r="AA56" s="138" t="str">
        <f t="shared" si="65"/>
        <v/>
      </c>
      <c r="AB56" s="138" t="str">
        <f t="shared" si="65"/>
        <v/>
      </c>
      <c r="AC56" s="138" t="str">
        <f t="shared" si="65"/>
        <v/>
      </c>
      <c r="AD56" s="138" t="str">
        <f t="shared" si="65"/>
        <v/>
      </c>
      <c r="AE56" s="137" t="str">
        <f t="shared" si="65"/>
        <v/>
      </c>
      <c r="AF56" s="137" t="str">
        <f t="shared" si="65"/>
        <v/>
      </c>
      <c r="AG56" s="137" t="str">
        <f t="shared" si="65"/>
        <v/>
      </c>
    </row>
    <row r="57" spans="1:33" s="139" customFormat="1">
      <c r="A57" s="133">
        <v>52</v>
      </c>
      <c r="B57" s="134">
        <v>13</v>
      </c>
      <c r="C57" s="134" t="str">
        <f t="shared" si="63"/>
        <v/>
      </c>
      <c r="D57" s="134">
        <f t="shared" si="5"/>
        <v>0</v>
      </c>
      <c r="E57" s="134">
        <f t="shared" si="48"/>
        <v>0</v>
      </c>
      <c r="F57" s="134">
        <f t="shared" si="49"/>
        <v>0</v>
      </c>
      <c r="G57" s="134">
        <v>4</v>
      </c>
      <c r="H57" s="134">
        <f t="shared" si="39"/>
        <v>0</v>
      </c>
      <c r="I57" s="134">
        <f>SUM(H$54:H57)*H57</f>
        <v>0</v>
      </c>
      <c r="J57" s="134">
        <f>SUM(H$54:H$57)</f>
        <v>0</v>
      </c>
      <c r="K57" s="134">
        <f t="shared" si="51"/>
        <v>0</v>
      </c>
      <c r="L57" s="133">
        <f t="shared" si="50"/>
        <v>0</v>
      </c>
      <c r="M57" s="133">
        <f>IF(L57=0,0,SUM(L$6:L57))</f>
        <v>0</v>
      </c>
      <c r="N57" s="135" t="str">
        <f t="shared" si="46"/>
        <v/>
      </c>
      <c r="O57" s="137" t="str">
        <f t="shared" si="40"/>
        <v/>
      </c>
      <c r="P57" s="138" t="str">
        <f>P56</f>
        <v/>
      </c>
      <c r="Q57" s="138" t="str">
        <f t="shared" si="41"/>
        <v/>
      </c>
      <c r="R57" s="138" t="str">
        <f>R56</f>
        <v/>
      </c>
      <c r="S57" s="138" t="str">
        <f>S56</f>
        <v/>
      </c>
      <c r="T57" s="138" t="str">
        <f>T56</f>
        <v/>
      </c>
      <c r="U57" s="138" t="str">
        <f>U56</f>
        <v/>
      </c>
      <c r="V57" s="138" t="str">
        <f>V56</f>
        <v/>
      </c>
      <c r="W57" s="137" t="str">
        <f>IF(追加記入欄!GQ48,4,"")</f>
        <v/>
      </c>
      <c r="X57" s="137" t="str">
        <f>IF(追加記入欄!GE49=0,"",追加記入欄!GE49)</f>
        <v/>
      </c>
      <c r="Y57" s="137" t="str">
        <f>IF(追加記入欄!GE50="","",追加記入欄!GE50)</f>
        <v/>
      </c>
      <c r="Z57" s="138" t="str">
        <f t="shared" si="65"/>
        <v/>
      </c>
      <c r="AA57" s="138" t="str">
        <f t="shared" si="65"/>
        <v/>
      </c>
      <c r="AB57" s="138" t="str">
        <f t="shared" si="65"/>
        <v/>
      </c>
      <c r="AC57" s="138" t="str">
        <f t="shared" si="65"/>
        <v/>
      </c>
      <c r="AD57" s="138" t="str">
        <f t="shared" si="65"/>
        <v/>
      </c>
      <c r="AE57" s="137" t="str">
        <f t="shared" si="65"/>
        <v/>
      </c>
      <c r="AF57" s="137" t="str">
        <f t="shared" si="65"/>
        <v/>
      </c>
      <c r="AG57" s="137" t="str">
        <f t="shared" si="65"/>
        <v/>
      </c>
    </row>
    <row r="58" spans="1:33" s="105" customFormat="1">
      <c r="A58" s="99">
        <v>53</v>
      </c>
      <c r="B58" s="100">
        <v>14</v>
      </c>
      <c r="C58" s="100" t="str">
        <f>IF(追加記入欄!FS10="", "", 追加記入欄!FS10)</f>
        <v/>
      </c>
      <c r="D58" s="100">
        <f t="shared" si="5"/>
        <v>0</v>
      </c>
      <c r="E58" s="100">
        <f t="shared" si="48"/>
        <v>0</v>
      </c>
      <c r="F58" s="100">
        <f>IF(E58&gt;1,D58,0)</f>
        <v>0</v>
      </c>
      <c r="G58" s="100">
        <v>1</v>
      </c>
      <c r="H58" s="100">
        <f t="shared" si="39"/>
        <v>0</v>
      </c>
      <c r="I58" s="100">
        <f>SUM(H$58:H58)*H58</f>
        <v>0</v>
      </c>
      <c r="J58" s="100">
        <f>SUM(H58:H61)</f>
        <v>0</v>
      </c>
      <c r="K58" s="100">
        <f t="shared" si="51"/>
        <v>0</v>
      </c>
      <c r="L58" s="99">
        <f t="shared" si="50"/>
        <v>0</v>
      </c>
      <c r="M58" s="99">
        <f>IF(L58=0,0,SUM(L$6:L58))</f>
        <v>0</v>
      </c>
      <c r="N58" s="101" t="str">
        <f t="shared" si="46"/>
        <v/>
      </c>
      <c r="O58" s="103" t="str">
        <f t="shared" si="40"/>
        <v/>
      </c>
      <c r="P58" s="103" t="str">
        <f>IF(追加記入欄!FJ53="","",追加記入欄!FJ53)</f>
        <v/>
      </c>
      <c r="Q58" s="103" t="str">
        <f t="shared" si="41"/>
        <v/>
      </c>
      <c r="R58" s="103" t="str">
        <f>IF(追加記入欄!GN54,1,IF(追加記入欄!GO54,2,""))</f>
        <v/>
      </c>
      <c r="S58" s="103" t="str">
        <f>IF(追加記入欄!GN55=TRUE,1,
    IF(追加記入欄!GO55=TRUE,2,
        IF(追加記入欄!GP55=TRUE,3,
            IF(追加記入欄!GN56=TRUE,4,
                IF(追加記入欄!GO56=TRUE,5,"")
            )
        )
    )
)</f>
        <v/>
      </c>
      <c r="T58" s="103" t="str">
        <f>IF(追加記入欄!GN57,1,IF(追加記入欄!GO57,2,IF(追加記入欄!GP57,3,"")))</f>
        <v/>
      </c>
      <c r="U58" s="103" t="str">
        <f>IF(追加記入欄!GN58,1,IF(追加記入欄!GO58,2,IF(追加記入欄!GP58,3,"")))</f>
        <v/>
      </c>
      <c r="V58" s="103" t="str">
        <f>IF(追加記入欄!GN59,1,IF(追加記入欄!GO59,2,IF(追加記入欄!GP59,3,"")))</f>
        <v/>
      </c>
      <c r="W58" s="103" t="str">
        <f>IF(追加記入欄!GN60,1,"")</f>
        <v/>
      </c>
      <c r="X58" s="103" t="str">
        <f>IF(追加記入欄!FJ61=0,"",追加記入欄!FJ61)</f>
        <v/>
      </c>
      <c r="Y58" s="103" t="str">
        <f>IF(追加記入欄!FJ62="","",追加記入欄!FJ62)</f>
        <v/>
      </c>
      <c r="Z58" s="103" t="str">
        <f t="shared" si="65"/>
        <v/>
      </c>
      <c r="AA58" s="103" t="str">
        <f t="shared" si="65"/>
        <v/>
      </c>
      <c r="AB58" s="103" t="str">
        <f t="shared" si="65"/>
        <v/>
      </c>
      <c r="AC58" s="103" t="str">
        <f t="shared" si="65"/>
        <v/>
      </c>
      <c r="AD58" s="103" t="str">
        <f t="shared" si="65"/>
        <v/>
      </c>
      <c r="AE58" s="103" t="str">
        <f t="shared" si="65"/>
        <v/>
      </c>
      <c r="AF58" s="103" t="str">
        <f t="shared" si="65"/>
        <v/>
      </c>
      <c r="AG58" s="103" t="str">
        <f t="shared" si="65"/>
        <v/>
      </c>
    </row>
    <row r="59" spans="1:33" s="105" customFormat="1">
      <c r="A59" s="99">
        <v>54</v>
      </c>
      <c r="B59" s="100">
        <v>14</v>
      </c>
      <c r="C59" s="100" t="str">
        <f>C58</f>
        <v/>
      </c>
      <c r="D59" s="100">
        <f t="shared" si="5"/>
        <v>0</v>
      </c>
      <c r="E59" s="100">
        <f t="shared" si="48"/>
        <v>0</v>
      </c>
      <c r="F59" s="100">
        <f t="shared" si="49"/>
        <v>0</v>
      </c>
      <c r="G59" s="100">
        <v>2</v>
      </c>
      <c r="H59" s="100">
        <f t="shared" si="39"/>
        <v>0</v>
      </c>
      <c r="I59" s="100">
        <f>SUM(H$58:H59)*H59</f>
        <v>0</v>
      </c>
      <c r="J59" s="100">
        <f>SUM(H58:H61)</f>
        <v>0</v>
      </c>
      <c r="K59" s="100">
        <f t="shared" si="51"/>
        <v>0</v>
      </c>
      <c r="L59" s="99">
        <f t="shared" si="50"/>
        <v>0</v>
      </c>
      <c r="M59" s="99">
        <f>IF(L59=0,0,SUM(L$6:L59))</f>
        <v>0</v>
      </c>
      <c r="N59" s="101" t="str">
        <f t="shared" si="46"/>
        <v/>
      </c>
      <c r="O59" s="103" t="str">
        <f t="shared" si="40"/>
        <v/>
      </c>
      <c r="P59" s="104" t="str">
        <f>P58</f>
        <v/>
      </c>
      <c r="Q59" s="104" t="str">
        <f t="shared" si="41"/>
        <v/>
      </c>
      <c r="R59" s="104" t="str">
        <f>R58</f>
        <v/>
      </c>
      <c r="S59" s="104" t="str">
        <f t="shared" ref="S59:V60" si="66">S58</f>
        <v/>
      </c>
      <c r="T59" s="104" t="str">
        <f t="shared" si="66"/>
        <v/>
      </c>
      <c r="U59" s="104" t="str">
        <f t="shared" si="66"/>
        <v/>
      </c>
      <c r="V59" s="104" t="str">
        <f t="shared" si="66"/>
        <v/>
      </c>
      <c r="W59" s="103" t="str">
        <f>IF(追加記入欄!GO60,2,"")</f>
        <v/>
      </c>
      <c r="X59" s="103" t="str">
        <f>IF(追加記入欄!FQ61=0,"",追加記入欄!FQ61)</f>
        <v/>
      </c>
      <c r="Y59" s="103" t="str">
        <f>IF(追加記入欄!FQ62="","",追加記入欄!FQ62)</f>
        <v/>
      </c>
      <c r="Z59" s="104" t="str">
        <f t="shared" si="65"/>
        <v/>
      </c>
      <c r="AA59" s="104" t="str">
        <f t="shared" si="65"/>
        <v/>
      </c>
      <c r="AB59" s="104" t="str">
        <f t="shared" si="65"/>
        <v/>
      </c>
      <c r="AC59" s="104" t="str">
        <f t="shared" si="65"/>
        <v/>
      </c>
      <c r="AD59" s="104" t="str">
        <f t="shared" si="65"/>
        <v/>
      </c>
      <c r="AE59" s="103" t="str">
        <f t="shared" si="65"/>
        <v/>
      </c>
      <c r="AF59" s="103" t="str">
        <f t="shared" si="65"/>
        <v/>
      </c>
      <c r="AG59" s="103" t="str">
        <f t="shared" si="65"/>
        <v/>
      </c>
    </row>
    <row r="60" spans="1:33" s="105" customFormat="1">
      <c r="A60" s="99">
        <v>55</v>
      </c>
      <c r="B60" s="100">
        <v>14</v>
      </c>
      <c r="C60" s="100" t="str">
        <f t="shared" ref="C60:C61" si="67">C59</f>
        <v/>
      </c>
      <c r="D60" s="100">
        <f t="shared" si="5"/>
        <v>0</v>
      </c>
      <c r="E60" s="100">
        <f t="shared" si="48"/>
        <v>0</v>
      </c>
      <c r="F60" s="100">
        <f t="shared" si="49"/>
        <v>0</v>
      </c>
      <c r="G60" s="100">
        <v>3</v>
      </c>
      <c r="H60" s="100">
        <f t="shared" si="39"/>
        <v>0</v>
      </c>
      <c r="I60" s="100">
        <f>SUM(H$58:H60)*H60</f>
        <v>0</v>
      </c>
      <c r="J60" s="100">
        <f>SUM(H$58:H$61)</f>
        <v>0</v>
      </c>
      <c r="K60" s="100">
        <f t="shared" si="51"/>
        <v>0</v>
      </c>
      <c r="L60" s="99">
        <f t="shared" si="50"/>
        <v>0</v>
      </c>
      <c r="M60" s="99">
        <f>IF(L60=0,0,SUM(L$6:L60))</f>
        <v>0</v>
      </c>
      <c r="N60" s="101" t="str">
        <f t="shared" si="46"/>
        <v/>
      </c>
      <c r="O60" s="103" t="str">
        <f t="shared" si="40"/>
        <v/>
      </c>
      <c r="P60" s="104" t="str">
        <f t="shared" ref="P60:R60" si="68">P59</f>
        <v/>
      </c>
      <c r="Q60" s="104" t="str">
        <f t="shared" si="41"/>
        <v/>
      </c>
      <c r="R60" s="104" t="str">
        <f t="shared" si="68"/>
        <v/>
      </c>
      <c r="S60" s="104" t="str">
        <f t="shared" si="66"/>
        <v/>
      </c>
      <c r="T60" s="104" t="str">
        <f t="shared" si="66"/>
        <v/>
      </c>
      <c r="U60" s="104" t="str">
        <f t="shared" si="66"/>
        <v/>
      </c>
      <c r="V60" s="104" t="str">
        <f t="shared" si="66"/>
        <v/>
      </c>
      <c r="W60" s="103" t="str">
        <f>IF(追加記入欄!GP60,3,"")</f>
        <v/>
      </c>
      <c r="X60" s="103" t="str">
        <f>IF(追加記入欄!FX61=0,"",追加記入欄!FX61)</f>
        <v/>
      </c>
      <c r="Y60" s="103" t="str">
        <f>IF(追加記入欄!FX62="","",追加記入欄!FX62)</f>
        <v/>
      </c>
      <c r="Z60" s="104" t="str">
        <f t="shared" si="65"/>
        <v/>
      </c>
      <c r="AA60" s="104" t="str">
        <f t="shared" si="65"/>
        <v/>
      </c>
      <c r="AB60" s="104" t="str">
        <f t="shared" si="65"/>
        <v/>
      </c>
      <c r="AC60" s="104" t="str">
        <f t="shared" si="65"/>
        <v/>
      </c>
      <c r="AD60" s="104" t="str">
        <f t="shared" si="65"/>
        <v/>
      </c>
      <c r="AE60" s="103" t="str">
        <f t="shared" si="65"/>
        <v/>
      </c>
      <c r="AF60" s="103" t="str">
        <f t="shared" si="65"/>
        <v/>
      </c>
      <c r="AG60" s="103" t="str">
        <f t="shared" si="65"/>
        <v/>
      </c>
    </row>
    <row r="61" spans="1:33" s="105" customFormat="1">
      <c r="A61" s="99">
        <v>56</v>
      </c>
      <c r="B61" s="100">
        <v>14</v>
      </c>
      <c r="C61" s="100" t="str">
        <f t="shared" si="67"/>
        <v/>
      </c>
      <c r="D61" s="100">
        <f t="shared" si="5"/>
        <v>0</v>
      </c>
      <c r="E61" s="100">
        <f t="shared" si="48"/>
        <v>0</v>
      </c>
      <c r="F61" s="100">
        <f t="shared" si="49"/>
        <v>0</v>
      </c>
      <c r="G61" s="100">
        <v>4</v>
      </c>
      <c r="H61" s="100">
        <f t="shared" si="39"/>
        <v>0</v>
      </c>
      <c r="I61" s="100">
        <f>SUM(H$58:H61)*H61</f>
        <v>0</v>
      </c>
      <c r="J61" s="100">
        <f>SUM(H$58:H$61)</f>
        <v>0</v>
      </c>
      <c r="K61" s="100">
        <f t="shared" si="51"/>
        <v>0</v>
      </c>
      <c r="L61" s="99">
        <f>IF(AND(D61=1,H61=1),1,IF(AND(D61=1,J61=0,G61=1),1,0))</f>
        <v>0</v>
      </c>
      <c r="M61" s="99">
        <f>IF(L61=0,0,SUM(L$6:L61))</f>
        <v>0</v>
      </c>
      <c r="N61" s="101" t="str">
        <f t="shared" si="46"/>
        <v/>
      </c>
      <c r="O61" s="103" t="str">
        <f t="shared" si="40"/>
        <v/>
      </c>
      <c r="P61" s="104" t="str">
        <f>P60</f>
        <v/>
      </c>
      <c r="Q61" s="104" t="str">
        <f t="shared" si="41"/>
        <v/>
      </c>
      <c r="R61" s="104" t="str">
        <f>R60</f>
        <v/>
      </c>
      <c r="S61" s="104" t="str">
        <f>S60</f>
        <v/>
      </c>
      <c r="T61" s="104" t="str">
        <f>T60</f>
        <v/>
      </c>
      <c r="U61" s="104" t="str">
        <f>U60</f>
        <v/>
      </c>
      <c r="V61" s="104" t="str">
        <f>V60</f>
        <v/>
      </c>
      <c r="W61" s="103" t="str">
        <f>IF(追加記入欄!GQ60,4,"")</f>
        <v/>
      </c>
      <c r="X61" s="103" t="str">
        <f>IF(追加記入欄!GE61=0,"",追加記入欄!GE61)</f>
        <v/>
      </c>
      <c r="Y61" s="103" t="str">
        <f>IF(追加記入欄!GE62="","",追加記入欄!GE62)</f>
        <v/>
      </c>
      <c r="Z61" s="104" t="str">
        <f t="shared" si="65"/>
        <v/>
      </c>
      <c r="AA61" s="104" t="str">
        <f t="shared" si="65"/>
        <v/>
      </c>
      <c r="AB61" s="104" t="str">
        <f t="shared" si="65"/>
        <v/>
      </c>
      <c r="AC61" s="104" t="str">
        <f t="shared" si="65"/>
        <v/>
      </c>
      <c r="AD61" s="104" t="str">
        <f t="shared" si="65"/>
        <v/>
      </c>
      <c r="AE61" s="103" t="str">
        <f t="shared" si="65"/>
        <v/>
      </c>
      <c r="AF61" s="103" t="str">
        <f t="shared" si="65"/>
        <v/>
      </c>
      <c r="AG61" s="103" t="str">
        <f t="shared" si="65"/>
        <v/>
      </c>
    </row>
    <row r="62" spans="1:33" s="112" customFormat="1">
      <c r="A62" s="106">
        <v>57</v>
      </c>
      <c r="B62" s="107">
        <v>15</v>
      </c>
      <c r="C62" s="107" t="str">
        <f>IF(追加記入欄!GB10="", "", 追加記入欄!GB10)</f>
        <v/>
      </c>
      <c r="D62" s="107">
        <f t="shared" si="5"/>
        <v>0</v>
      </c>
      <c r="E62" s="107">
        <f t="shared" si="48"/>
        <v>0</v>
      </c>
      <c r="F62" s="107">
        <f>IF(E62&gt;1,D62,0)</f>
        <v>0</v>
      </c>
      <c r="G62" s="107">
        <v>1</v>
      </c>
      <c r="H62" s="107">
        <f t="shared" si="39"/>
        <v>0</v>
      </c>
      <c r="I62" s="107">
        <f>SUM(H$62:H62)*H62</f>
        <v>0</v>
      </c>
      <c r="J62" s="107">
        <f>SUM(H62:H65)</f>
        <v>0</v>
      </c>
      <c r="K62" s="107">
        <f t="shared" si="51"/>
        <v>0</v>
      </c>
      <c r="L62" s="106">
        <f t="shared" si="50"/>
        <v>0</v>
      </c>
      <c r="M62" s="106">
        <f>IF(L62=0,0,SUM(L$6:L62))</f>
        <v>0</v>
      </c>
      <c r="N62" s="108" t="str">
        <f t="shared" si="46"/>
        <v/>
      </c>
      <c r="O62" s="110" t="str">
        <f t="shared" si="40"/>
        <v/>
      </c>
      <c r="P62" s="110" t="str">
        <f>IF(追加記入欄!FJ65="","",追加記入欄!FJ65)</f>
        <v/>
      </c>
      <c r="Q62" s="110" t="str">
        <f t="shared" si="41"/>
        <v/>
      </c>
      <c r="R62" s="110" t="str">
        <f>IF(追加記入欄!GN66,1,IF(追加記入欄!GO66,2,""))</f>
        <v/>
      </c>
      <c r="S62" s="110" t="str">
        <f>IF(追加記入欄!GN67=TRUE,1,
    IF(追加記入欄!GO67=TRUE,2,
        IF(追加記入欄!GP67=TRUE,3,
            IF(追加記入欄!GN68=TRUE,4,
                IF(追加記入欄!GO68=TRUE,5,"")
            )
        )
    )
)</f>
        <v/>
      </c>
      <c r="T62" s="110" t="str">
        <f>IF(追加記入欄!GN69,1,IF(追加記入欄!GO69,2,IF(追加記入欄!GP69,3,"")))</f>
        <v/>
      </c>
      <c r="U62" s="110" t="str">
        <f>IF(追加記入欄!GN70,1,IF(追加記入欄!GO70,2,IF(追加記入欄!GP70,3,"")))</f>
        <v/>
      </c>
      <c r="V62" s="110" t="str">
        <f>IF(追加記入欄!GN71,1,IF(追加記入欄!GO71,2,IF(追加記入欄!GP71,3,"")))</f>
        <v/>
      </c>
      <c r="W62" s="110" t="str">
        <f>IF(追加記入欄!GN72,1,"")</f>
        <v/>
      </c>
      <c r="X62" s="110" t="str">
        <f>IF(追加記入欄!FJ73=0,"",追加記入欄!FJ73)</f>
        <v/>
      </c>
      <c r="Y62" s="110" t="str">
        <f>IF(追加記入欄!FJ74="","",追加記入欄!FJ74)</f>
        <v/>
      </c>
      <c r="Z62" s="110" t="str">
        <f t="shared" si="65"/>
        <v/>
      </c>
      <c r="AA62" s="110" t="str">
        <f t="shared" si="65"/>
        <v/>
      </c>
      <c r="AB62" s="110" t="str">
        <f t="shared" si="65"/>
        <v/>
      </c>
      <c r="AC62" s="110" t="str">
        <f t="shared" si="65"/>
        <v/>
      </c>
      <c r="AD62" s="110" t="str">
        <f t="shared" si="65"/>
        <v/>
      </c>
      <c r="AE62" s="110" t="str">
        <f t="shared" si="65"/>
        <v/>
      </c>
      <c r="AF62" s="110" t="str">
        <f t="shared" si="65"/>
        <v/>
      </c>
      <c r="AG62" s="110" t="str">
        <f t="shared" si="65"/>
        <v/>
      </c>
    </row>
    <row r="63" spans="1:33" s="112" customFormat="1">
      <c r="A63" s="106">
        <v>58</v>
      </c>
      <c r="B63" s="107">
        <v>15</v>
      </c>
      <c r="C63" s="107" t="str">
        <f>C62</f>
        <v/>
      </c>
      <c r="D63" s="107">
        <f t="shared" si="5"/>
        <v>0</v>
      </c>
      <c r="E63" s="107">
        <f t="shared" si="48"/>
        <v>0</v>
      </c>
      <c r="F63" s="107">
        <f>IF(E63&gt;1,D63,0)</f>
        <v>0</v>
      </c>
      <c r="G63" s="107">
        <v>2</v>
      </c>
      <c r="H63" s="107">
        <f t="shared" si="39"/>
        <v>0</v>
      </c>
      <c r="I63" s="107">
        <f>SUM(H$62:H63)*H63</f>
        <v>0</v>
      </c>
      <c r="J63" s="107">
        <f>SUM(H62:H65)</f>
        <v>0</v>
      </c>
      <c r="K63" s="107">
        <f t="shared" si="51"/>
        <v>0</v>
      </c>
      <c r="L63" s="106">
        <f t="shared" si="50"/>
        <v>0</v>
      </c>
      <c r="M63" s="106">
        <f>IF(L63=0,0,SUM(L$6:L63))</f>
        <v>0</v>
      </c>
      <c r="N63" s="108" t="str">
        <f t="shared" si="46"/>
        <v/>
      </c>
      <c r="O63" s="110" t="str">
        <f t="shared" si="40"/>
        <v/>
      </c>
      <c r="P63" s="111" t="str">
        <f>P62</f>
        <v/>
      </c>
      <c r="Q63" s="111" t="str">
        <f t="shared" si="41"/>
        <v/>
      </c>
      <c r="R63" s="111" t="str">
        <f>R62</f>
        <v/>
      </c>
      <c r="S63" s="111" t="str">
        <f>S62</f>
        <v/>
      </c>
      <c r="T63" s="111" t="str">
        <f>T62</f>
        <v/>
      </c>
      <c r="U63" s="111" t="str">
        <f>U62</f>
        <v/>
      </c>
      <c r="V63" s="111" t="str">
        <f>V62</f>
        <v/>
      </c>
      <c r="W63" s="110" t="str">
        <f>IF(追加記入欄!GO72,2,"")</f>
        <v/>
      </c>
      <c r="X63" s="110" t="str">
        <f>IF(追加記入欄!FQ73=0,"",追加記入欄!FQ73)</f>
        <v/>
      </c>
      <c r="Y63" s="110" t="str">
        <f>IF(追加記入欄!FQ74="","",追加記入欄!FQ74)</f>
        <v/>
      </c>
      <c r="Z63" s="111" t="str">
        <f t="shared" si="65"/>
        <v/>
      </c>
      <c r="AA63" s="111" t="str">
        <f t="shared" si="65"/>
        <v/>
      </c>
      <c r="AB63" s="111" t="str">
        <f t="shared" si="65"/>
        <v/>
      </c>
      <c r="AC63" s="111" t="str">
        <f t="shared" si="65"/>
        <v/>
      </c>
      <c r="AD63" s="111" t="str">
        <f t="shared" si="65"/>
        <v/>
      </c>
      <c r="AE63" s="110" t="str">
        <f t="shared" si="65"/>
        <v/>
      </c>
      <c r="AF63" s="110" t="str">
        <f t="shared" si="65"/>
        <v/>
      </c>
      <c r="AG63" s="110" t="str">
        <f t="shared" si="65"/>
        <v/>
      </c>
    </row>
    <row r="64" spans="1:33" s="112" customFormat="1">
      <c r="A64" s="106">
        <v>59</v>
      </c>
      <c r="B64" s="107">
        <v>15</v>
      </c>
      <c r="C64" s="107" t="str">
        <f t="shared" ref="C64:C65" si="69">C63</f>
        <v/>
      </c>
      <c r="D64" s="107">
        <f t="shared" si="5"/>
        <v>0</v>
      </c>
      <c r="E64" s="107">
        <f t="shared" si="48"/>
        <v>0</v>
      </c>
      <c r="F64" s="107">
        <f t="shared" si="49"/>
        <v>0</v>
      </c>
      <c r="G64" s="107">
        <v>3</v>
      </c>
      <c r="H64" s="107">
        <f t="shared" si="39"/>
        <v>0</v>
      </c>
      <c r="I64" s="107">
        <f>SUM(H$62:H64)*H64</f>
        <v>0</v>
      </c>
      <c r="J64" s="107">
        <f>SUM(H$62:H$65)</f>
        <v>0</v>
      </c>
      <c r="K64" s="107">
        <f t="shared" si="51"/>
        <v>0</v>
      </c>
      <c r="L64" s="106">
        <f t="shared" si="50"/>
        <v>0</v>
      </c>
      <c r="M64" s="106">
        <f>IF(L64=0,0,SUM(L$6:L64))</f>
        <v>0</v>
      </c>
      <c r="N64" s="108" t="str">
        <f t="shared" si="46"/>
        <v/>
      </c>
      <c r="O64" s="110" t="str">
        <f t="shared" si="40"/>
        <v/>
      </c>
      <c r="P64" s="111" t="str">
        <f t="shared" ref="P64:R64" si="70">P63</f>
        <v/>
      </c>
      <c r="Q64" s="111" t="str">
        <f t="shared" si="41"/>
        <v/>
      </c>
      <c r="R64" s="111" t="str">
        <f t="shared" si="70"/>
        <v/>
      </c>
      <c r="S64" s="111" t="str">
        <f t="shared" ref="S64:V64" si="71">S63</f>
        <v/>
      </c>
      <c r="T64" s="111" t="str">
        <f t="shared" si="71"/>
        <v/>
      </c>
      <c r="U64" s="111" t="str">
        <f t="shared" si="71"/>
        <v/>
      </c>
      <c r="V64" s="111" t="str">
        <f t="shared" si="71"/>
        <v/>
      </c>
      <c r="W64" s="110" t="str">
        <f>IF(追加記入欄!GP72,3,"")</f>
        <v/>
      </c>
      <c r="X64" s="110" t="str">
        <f>IF(追加記入欄!FX73=0,"",追加記入欄!FX73)</f>
        <v/>
      </c>
      <c r="Y64" s="110" t="str">
        <f>IF(追加記入欄!FX74="","",追加記入欄!FX74)</f>
        <v/>
      </c>
      <c r="Z64" s="111" t="str">
        <f t="shared" si="65"/>
        <v/>
      </c>
      <c r="AA64" s="111" t="str">
        <f t="shared" si="65"/>
        <v/>
      </c>
      <c r="AB64" s="111" t="str">
        <f t="shared" si="65"/>
        <v/>
      </c>
      <c r="AC64" s="111" t="str">
        <f t="shared" si="65"/>
        <v/>
      </c>
      <c r="AD64" s="111" t="str">
        <f t="shared" si="65"/>
        <v/>
      </c>
      <c r="AE64" s="110" t="str">
        <f t="shared" si="65"/>
        <v/>
      </c>
      <c r="AF64" s="110" t="str">
        <f t="shared" si="65"/>
        <v/>
      </c>
      <c r="AG64" s="110" t="str">
        <f t="shared" si="65"/>
        <v/>
      </c>
    </row>
    <row r="65" spans="1:33" s="112" customFormat="1">
      <c r="A65" s="106">
        <v>60</v>
      </c>
      <c r="B65" s="107">
        <v>15</v>
      </c>
      <c r="C65" s="107" t="str">
        <f t="shared" si="69"/>
        <v/>
      </c>
      <c r="D65" s="107">
        <f t="shared" si="5"/>
        <v>0</v>
      </c>
      <c r="E65" s="107">
        <f t="shared" si="48"/>
        <v>0</v>
      </c>
      <c r="F65" s="107">
        <f t="shared" si="49"/>
        <v>0</v>
      </c>
      <c r="G65" s="107">
        <v>4</v>
      </c>
      <c r="H65" s="107">
        <f t="shared" si="39"/>
        <v>0</v>
      </c>
      <c r="I65" s="107">
        <f>SUM(H$62:H65)*H65</f>
        <v>0</v>
      </c>
      <c r="J65" s="107">
        <f>SUM(H$62:H$65)</f>
        <v>0</v>
      </c>
      <c r="K65" s="107">
        <f t="shared" si="51"/>
        <v>0</v>
      </c>
      <c r="L65" s="106">
        <f t="shared" si="50"/>
        <v>0</v>
      </c>
      <c r="M65" s="106">
        <f>IF(L65=0,0,SUM(L$6:L65))</f>
        <v>0</v>
      </c>
      <c r="N65" s="108" t="str">
        <f t="shared" si="46"/>
        <v/>
      </c>
      <c r="O65" s="110" t="str">
        <f t="shared" si="40"/>
        <v/>
      </c>
      <c r="P65" s="111" t="str">
        <f>P64</f>
        <v/>
      </c>
      <c r="Q65" s="111" t="str">
        <f t="shared" si="41"/>
        <v/>
      </c>
      <c r="R65" s="111" t="str">
        <f>R64</f>
        <v/>
      </c>
      <c r="S65" s="111" t="str">
        <f>S64</f>
        <v/>
      </c>
      <c r="T65" s="111" t="str">
        <f>T64</f>
        <v/>
      </c>
      <c r="U65" s="111" t="str">
        <f>U64</f>
        <v/>
      </c>
      <c r="V65" s="111" t="str">
        <f>V64</f>
        <v/>
      </c>
      <c r="W65" s="110" t="str">
        <f>IF(追加記入欄!GQ72,4,"")</f>
        <v/>
      </c>
      <c r="X65" s="110" t="str">
        <f>IF(追加記入欄!GE73=0,"",追加記入欄!GE73)</f>
        <v/>
      </c>
      <c r="Y65" s="110" t="str">
        <f>IF(追加記入欄!GE74="","",追加記入欄!GE74)</f>
        <v/>
      </c>
      <c r="Z65" s="111" t="str">
        <f t="shared" si="65"/>
        <v/>
      </c>
      <c r="AA65" s="111" t="str">
        <f t="shared" si="65"/>
        <v/>
      </c>
      <c r="AB65" s="111" t="str">
        <f t="shared" si="65"/>
        <v/>
      </c>
      <c r="AC65" s="111" t="str">
        <f t="shared" si="65"/>
        <v/>
      </c>
      <c r="AD65" s="111" t="str">
        <f t="shared" si="65"/>
        <v/>
      </c>
      <c r="AE65" s="110" t="str">
        <f t="shared" si="65"/>
        <v/>
      </c>
      <c r="AF65" s="110" t="str">
        <f t="shared" si="65"/>
        <v/>
      </c>
      <c r="AG65" s="110" t="str">
        <f t="shared" si="65"/>
        <v/>
      </c>
    </row>
    <row r="66" spans="1:33" s="50" customFormat="1" hidden="1">
      <c r="A66" s="79"/>
      <c r="B66" s="44"/>
      <c r="C66" s="80"/>
      <c r="D66" s="44"/>
      <c r="E66" s="44"/>
      <c r="F66" s="44"/>
      <c r="G66" s="44"/>
      <c r="H66" s="44"/>
      <c r="I66" s="44"/>
      <c r="J66" s="44"/>
      <c r="K66" s="44"/>
      <c r="L66" s="43"/>
      <c r="M66" s="43"/>
      <c r="N66" s="81" t="str">
        <f t="shared" si="46"/>
        <v/>
      </c>
      <c r="O66" s="47"/>
      <c r="P66" s="47"/>
      <c r="Q66" s="47">
        <f t="shared" si="41"/>
        <v>0</v>
      </c>
      <c r="R66" s="47"/>
      <c r="S66" s="47"/>
      <c r="T66" s="47"/>
      <c r="U66" s="47"/>
      <c r="V66" s="47"/>
      <c r="W66" s="44"/>
      <c r="X66" s="44"/>
      <c r="Y66" s="44"/>
      <c r="Z66" s="50" t="str">
        <f t="shared" ref="Z66:Z82" si="72">IFERROR(VLOOKUP(N66*10+W66,$Q$6:$Y$65,Z$1,FALSE),"")</f>
        <v/>
      </c>
    </row>
    <row r="67" spans="1:33" s="50" customFormat="1" hidden="1">
      <c r="A67" s="79"/>
      <c r="B67" s="44"/>
      <c r="C67" s="80"/>
      <c r="D67" s="44"/>
      <c r="E67" s="44"/>
      <c r="F67" s="44"/>
      <c r="G67" s="44"/>
      <c r="H67" s="44"/>
      <c r="I67" s="44"/>
      <c r="J67" s="44"/>
      <c r="K67" s="44"/>
      <c r="L67" s="43"/>
      <c r="M67" s="43"/>
      <c r="N67" s="81" t="str">
        <f t="shared" si="46"/>
        <v/>
      </c>
      <c r="O67" s="47"/>
      <c r="P67" s="47"/>
      <c r="Q67" s="47">
        <f t="shared" si="41"/>
        <v>0</v>
      </c>
      <c r="R67" s="47"/>
      <c r="S67" s="47"/>
      <c r="T67" s="47"/>
      <c r="U67" s="47"/>
      <c r="V67" s="47"/>
      <c r="W67" s="44"/>
      <c r="X67" s="44"/>
      <c r="Y67" s="44"/>
      <c r="Z67" s="50" t="str">
        <f t="shared" si="72"/>
        <v/>
      </c>
    </row>
    <row r="68" spans="1:33" s="50" customFormat="1" hidden="1">
      <c r="A68" s="79"/>
      <c r="B68" s="44"/>
      <c r="C68" s="80"/>
      <c r="D68" s="44"/>
      <c r="E68" s="44"/>
      <c r="F68" s="44"/>
      <c r="G68" s="44"/>
      <c r="H68" s="44"/>
      <c r="I68" s="44"/>
      <c r="J68" s="44"/>
      <c r="K68" s="44"/>
      <c r="L68" s="43"/>
      <c r="M68" s="43"/>
      <c r="N68" s="81" t="str">
        <f t="shared" si="46"/>
        <v/>
      </c>
      <c r="O68" s="47"/>
      <c r="P68" s="47"/>
      <c r="Q68" s="47">
        <f t="shared" si="41"/>
        <v>0</v>
      </c>
      <c r="R68" s="47"/>
      <c r="S68" s="47"/>
      <c r="T68" s="47"/>
      <c r="U68" s="47"/>
      <c r="V68" s="47"/>
      <c r="W68" s="44"/>
      <c r="X68" s="44"/>
      <c r="Y68" s="44"/>
      <c r="Z68" s="50" t="str">
        <f t="shared" si="72"/>
        <v/>
      </c>
    </row>
    <row r="69" spans="1:33" s="50" customFormat="1" hidden="1">
      <c r="A69" s="79"/>
      <c r="B69" s="44"/>
      <c r="C69" s="80"/>
      <c r="D69" s="44"/>
      <c r="E69" s="44"/>
      <c r="F69" s="44"/>
      <c r="G69" s="44"/>
      <c r="H69" s="44"/>
      <c r="I69" s="44"/>
      <c r="J69" s="44"/>
      <c r="K69" s="44"/>
      <c r="L69" s="43"/>
      <c r="M69" s="43"/>
      <c r="N69" s="81" t="str">
        <f t="shared" si="46"/>
        <v/>
      </c>
      <c r="O69" s="47"/>
      <c r="P69" s="47"/>
      <c r="Q69" s="47">
        <f t="shared" si="41"/>
        <v>0</v>
      </c>
      <c r="R69" s="47"/>
      <c r="S69" s="47"/>
      <c r="T69" s="47"/>
      <c r="U69" s="47"/>
      <c r="V69" s="47"/>
      <c r="W69" s="44"/>
      <c r="X69" s="44"/>
      <c r="Y69" s="44"/>
      <c r="Z69" s="50" t="str">
        <f t="shared" si="72"/>
        <v/>
      </c>
    </row>
    <row r="70" spans="1:33" s="50" customFormat="1" hidden="1">
      <c r="A70" s="79"/>
      <c r="B70" s="44"/>
      <c r="C70" s="80"/>
      <c r="D70" s="44"/>
      <c r="E70" s="44"/>
      <c r="F70" s="44"/>
      <c r="G70" s="44"/>
      <c r="H70" s="44"/>
      <c r="I70" s="44"/>
      <c r="J70" s="44"/>
      <c r="K70" s="44"/>
      <c r="L70" s="43"/>
      <c r="M70" s="43"/>
      <c r="N70" s="81" t="str">
        <f t="shared" si="46"/>
        <v/>
      </c>
      <c r="O70" s="47"/>
      <c r="P70" s="47"/>
      <c r="Q70" s="47">
        <f t="shared" ref="Q70:Q81" si="73">IFERROR(P70*10+G70,"")</f>
        <v>0</v>
      </c>
      <c r="R70" s="47"/>
      <c r="S70" s="47"/>
      <c r="T70" s="47"/>
      <c r="U70" s="47"/>
      <c r="V70" s="47"/>
      <c r="W70" s="44"/>
      <c r="X70" s="44"/>
      <c r="Y70" s="44"/>
      <c r="Z70" s="50" t="str">
        <f t="shared" si="72"/>
        <v/>
      </c>
    </row>
    <row r="71" spans="1:33" s="50" customFormat="1" hidden="1">
      <c r="A71" s="79"/>
      <c r="B71" s="44"/>
      <c r="C71" s="80"/>
      <c r="D71" s="44"/>
      <c r="E71" s="44"/>
      <c r="F71" s="44"/>
      <c r="G71" s="44"/>
      <c r="H71" s="44"/>
      <c r="I71" s="44"/>
      <c r="J71" s="44"/>
      <c r="K71" s="44"/>
      <c r="L71" s="43"/>
      <c r="M71" s="43"/>
      <c r="N71" s="81" t="str">
        <f t="shared" si="46"/>
        <v/>
      </c>
      <c r="O71" s="47"/>
      <c r="P71" s="47"/>
      <c r="Q71" s="47">
        <f t="shared" si="73"/>
        <v>0</v>
      </c>
      <c r="R71" s="47"/>
      <c r="S71" s="47"/>
      <c r="T71" s="47"/>
      <c r="U71" s="47"/>
      <c r="V71" s="47"/>
      <c r="W71" s="44"/>
      <c r="X71" s="44"/>
      <c r="Y71" s="44"/>
      <c r="Z71" s="50" t="str">
        <f t="shared" si="72"/>
        <v/>
      </c>
    </row>
    <row r="72" spans="1:33" s="50" customFormat="1" hidden="1">
      <c r="A72" s="79"/>
      <c r="B72" s="44"/>
      <c r="C72" s="80"/>
      <c r="D72" s="44"/>
      <c r="E72" s="44"/>
      <c r="F72" s="44"/>
      <c r="G72" s="44"/>
      <c r="H72" s="44"/>
      <c r="I72" s="44"/>
      <c r="J72" s="44"/>
      <c r="K72" s="44"/>
      <c r="L72" s="43"/>
      <c r="M72" s="43"/>
      <c r="N72" s="81" t="str">
        <f t="shared" si="46"/>
        <v/>
      </c>
      <c r="O72" s="47"/>
      <c r="P72" s="47"/>
      <c r="Q72" s="47">
        <f t="shared" si="73"/>
        <v>0</v>
      </c>
      <c r="R72" s="47"/>
      <c r="S72" s="47"/>
      <c r="T72" s="47"/>
      <c r="U72" s="47"/>
      <c r="V72" s="47"/>
      <c r="W72" s="44"/>
      <c r="X72" s="44"/>
      <c r="Y72" s="44"/>
      <c r="Z72" s="50" t="str">
        <f t="shared" si="72"/>
        <v/>
      </c>
    </row>
    <row r="73" spans="1:33" s="50" customFormat="1" hidden="1">
      <c r="A73" s="43"/>
      <c r="B73" s="44"/>
      <c r="C73" s="44"/>
      <c r="D73" s="44"/>
      <c r="E73" s="44"/>
      <c r="F73" s="44"/>
      <c r="G73" s="44"/>
      <c r="H73" s="44"/>
      <c r="I73" s="44"/>
      <c r="J73" s="44"/>
      <c r="K73" s="44"/>
      <c r="L73" s="43"/>
      <c r="M73" s="43"/>
      <c r="N73" s="81" t="str">
        <f t="shared" si="46"/>
        <v/>
      </c>
      <c r="O73" s="47"/>
      <c r="P73" s="47"/>
      <c r="Q73" s="47">
        <f t="shared" si="73"/>
        <v>0</v>
      </c>
      <c r="R73" s="47"/>
      <c r="S73" s="47"/>
      <c r="T73" s="47"/>
      <c r="U73" s="47"/>
      <c r="V73" s="47"/>
      <c r="W73" s="44"/>
      <c r="X73" s="44"/>
      <c r="Y73" s="44"/>
      <c r="Z73" s="50" t="str">
        <f t="shared" si="72"/>
        <v/>
      </c>
    </row>
    <row r="74" spans="1:33" s="50" customFormat="1" hidden="1">
      <c r="A74" s="43"/>
      <c r="B74" s="44"/>
      <c r="C74" s="44"/>
      <c r="D74" s="44"/>
      <c r="E74" s="44"/>
      <c r="F74" s="44"/>
      <c r="G74" s="44"/>
      <c r="H74" s="44"/>
      <c r="I74" s="44"/>
      <c r="J74" s="44"/>
      <c r="K74" s="44"/>
      <c r="L74" s="43"/>
      <c r="M74" s="43"/>
      <c r="N74" s="45" t="str">
        <f t="shared" si="46"/>
        <v/>
      </c>
      <c r="O74" s="47"/>
      <c r="P74" s="47"/>
      <c r="Q74" s="47">
        <f t="shared" si="73"/>
        <v>0</v>
      </c>
      <c r="R74" s="47"/>
      <c r="S74" s="47"/>
      <c r="T74" s="47"/>
      <c r="U74" s="47"/>
      <c r="V74" s="47"/>
      <c r="W74" s="44"/>
      <c r="X74" s="44"/>
      <c r="Y74" s="44"/>
      <c r="Z74" s="50" t="str">
        <f t="shared" si="72"/>
        <v/>
      </c>
    </row>
    <row r="75" spans="1:33" s="50" customFormat="1" hidden="1">
      <c r="A75" s="43"/>
      <c r="B75" s="44"/>
      <c r="C75" s="44"/>
      <c r="D75" s="44"/>
      <c r="E75" s="44"/>
      <c r="F75" s="44"/>
      <c r="G75" s="44"/>
      <c r="H75" s="44"/>
      <c r="I75" s="44"/>
      <c r="J75" s="44"/>
      <c r="K75" s="44"/>
      <c r="L75" s="43"/>
      <c r="M75" s="43"/>
      <c r="N75" s="45" t="str">
        <f t="shared" si="46"/>
        <v/>
      </c>
      <c r="O75" s="47"/>
      <c r="P75" s="47"/>
      <c r="Q75" s="47">
        <f t="shared" si="73"/>
        <v>0</v>
      </c>
      <c r="R75" s="47"/>
      <c r="S75" s="47"/>
      <c r="T75" s="47"/>
      <c r="U75" s="47"/>
      <c r="V75" s="47"/>
      <c r="W75" s="44"/>
      <c r="X75" s="44"/>
      <c r="Y75" s="44"/>
      <c r="Z75" s="50" t="str">
        <f t="shared" si="72"/>
        <v/>
      </c>
    </row>
    <row r="76" spans="1:33" hidden="1">
      <c r="B76" s="22"/>
      <c r="C76" s="22"/>
      <c r="D76" s="22"/>
      <c r="E76" s="22"/>
      <c r="F76" s="22"/>
      <c r="G76" s="22"/>
      <c r="M76" s="2"/>
      <c r="N76" s="2" t="str">
        <f t="shared" si="46"/>
        <v/>
      </c>
      <c r="O76" s="2"/>
      <c r="P76" s="2"/>
      <c r="Q76" s="2">
        <f t="shared" si="73"/>
        <v>0</v>
      </c>
      <c r="R76" s="2"/>
      <c r="S76" s="2"/>
      <c r="T76" s="2"/>
      <c r="U76" s="2"/>
      <c r="V76" s="2"/>
      <c r="Z76" s="1" t="str">
        <f t="shared" si="72"/>
        <v/>
      </c>
    </row>
    <row r="77" spans="1:33" hidden="1">
      <c r="B77" s="2"/>
      <c r="C77" s="2"/>
      <c r="D77" s="2"/>
      <c r="E77" s="2"/>
      <c r="F77" s="2"/>
      <c r="G77" s="2"/>
      <c r="M77" s="2"/>
      <c r="N77" s="2" t="str">
        <f t="shared" si="46"/>
        <v/>
      </c>
      <c r="O77" s="2"/>
      <c r="P77" s="2"/>
      <c r="Q77" s="2">
        <f t="shared" si="73"/>
        <v>0</v>
      </c>
      <c r="R77" s="2"/>
      <c r="S77" s="2"/>
      <c r="T77" s="2"/>
      <c r="U77" s="2"/>
      <c r="V77" s="2"/>
      <c r="Z77" s="1" t="str">
        <f t="shared" si="72"/>
        <v/>
      </c>
    </row>
    <row r="78" spans="1:33" hidden="1">
      <c r="A78" s="1">
        <f>IF(COUNTIF('建築工事届（別記第40号様式）'!AN120:AQ120,TRUE)&gt;=COLUMN()-COLUMN($O$6)+1,COLUMN()-COLUMN($O$6)+1,IF(COLUMN()-COLUMN($O$6)+1&lt;=COUNTIF('建築工事届（別記第40号様式）'!AN120:AQ120,TRUE),"",""))</f>
        <v>-13</v>
      </c>
      <c r="B78" s="2"/>
      <c r="C78" s="2"/>
      <c r="D78" s="2"/>
      <c r="E78" s="2"/>
      <c r="F78" s="2"/>
      <c r="G78" s="2"/>
      <c r="M78" s="2"/>
      <c r="N78" s="2" t="str">
        <f t="shared" si="46"/>
        <v/>
      </c>
      <c r="O78" s="2"/>
      <c r="P78" s="2"/>
      <c r="Q78" s="2">
        <f t="shared" si="73"/>
        <v>0</v>
      </c>
      <c r="R78" s="2"/>
      <c r="S78" s="2"/>
      <c r="T78" s="2"/>
      <c r="U78" s="2"/>
      <c r="V78" s="2"/>
      <c r="Z78" s="1" t="str">
        <f t="shared" si="72"/>
        <v/>
      </c>
    </row>
    <row r="79" spans="1:33" hidden="1">
      <c r="A79" s="1">
        <f>IF(COUNTIF('建築工事届（別記第40号様式）'!AN120:AQ120,TRUE)&gt;=COLUMN()-COLUMN($O$7)+1,COLUMN()-COLUMN($O$7)+1,IF(COLUMN()-COLUMN($O$7)+1&lt;=COUNTIF('建築工事届（別記第40号様式）'!AN120:AQ120,TRUE),"",""))</f>
        <v>-13</v>
      </c>
      <c r="B79" s="2"/>
      <c r="C79" s="2"/>
      <c r="D79" s="2"/>
      <c r="E79" s="2"/>
      <c r="F79" s="2"/>
      <c r="G79" s="2"/>
      <c r="M79" s="2"/>
      <c r="N79" s="2" t="str">
        <f t="shared" si="46"/>
        <v/>
      </c>
      <c r="O79" s="2"/>
      <c r="P79" s="2"/>
      <c r="Q79" s="2">
        <f t="shared" si="73"/>
        <v>0</v>
      </c>
      <c r="R79" s="2"/>
      <c r="S79" s="2"/>
      <c r="T79" s="2"/>
      <c r="U79" s="2"/>
      <c r="V79" s="2"/>
      <c r="Z79" s="1" t="str">
        <f t="shared" si="72"/>
        <v/>
      </c>
    </row>
    <row r="80" spans="1:33" hidden="1">
      <c r="A80" s="1">
        <f>IF(COUNTIF('建築工事届（別記第40号様式）'!AN120:AQ120,TRUE)&gt;=COLUMN()-COLUMN($O$8)+1,COLUMN()-COLUMN($O$8)+1,IF(COLUMN()-COLUMN($O$8)+1&lt;=COUNTIF('建築工事届（別記第40号様式）'!AN120:AQ120,TRUE),"",""))</f>
        <v>-13</v>
      </c>
      <c r="B80" s="2"/>
      <c r="C80" s="2"/>
      <c r="D80" s="2"/>
      <c r="E80" s="2"/>
      <c r="F80" s="2"/>
      <c r="G80" s="2"/>
      <c r="M80" s="2"/>
      <c r="N80" s="2" t="str">
        <f t="shared" si="46"/>
        <v/>
      </c>
      <c r="O80" s="2"/>
      <c r="P80" s="2"/>
      <c r="Q80" s="2">
        <f t="shared" si="73"/>
        <v>0</v>
      </c>
      <c r="R80" s="2"/>
      <c r="S80" s="2"/>
      <c r="T80" s="2"/>
      <c r="U80" s="2"/>
      <c r="V80" s="2"/>
      <c r="Z80" s="1" t="str">
        <f t="shared" si="72"/>
        <v/>
      </c>
    </row>
    <row r="81" spans="1:26" hidden="1">
      <c r="A81" s="1">
        <f>IF(COUNTIF('建築工事届（別記第40号様式）'!AN120:AQ120,TRUE)&gt;=COLUMN()-COLUMN($O$9)+1,COLUMN()-COLUMN($O$9)+1,IF(COLUMN()-COLUMN($O$9)+1&lt;=COUNTIF('建築工事届（別記第40号様式）'!AN120:AQ120,TRUE),"",""))</f>
        <v>-13</v>
      </c>
      <c r="B81" s="2"/>
      <c r="C81" s="2"/>
      <c r="D81" s="2"/>
      <c r="E81" s="2"/>
      <c r="F81" s="2"/>
      <c r="G81" s="2"/>
      <c r="M81" s="2"/>
      <c r="N81" s="2" t="str">
        <f t="shared" si="46"/>
        <v/>
      </c>
      <c r="O81" s="2"/>
      <c r="P81" s="2"/>
      <c r="Q81" s="2">
        <f t="shared" si="73"/>
        <v>0</v>
      </c>
      <c r="R81" s="2"/>
      <c r="S81" s="2"/>
      <c r="T81" s="2"/>
      <c r="U81" s="2"/>
      <c r="V81" s="2"/>
      <c r="Z81" s="1" t="str">
        <f t="shared" si="72"/>
        <v/>
      </c>
    </row>
    <row r="82" spans="1:26">
      <c r="Z82" s="1" t="str">
        <f t="shared" si="72"/>
        <v/>
      </c>
    </row>
    <row r="83" spans="1:26">
      <c r="Y83" s="1" t="str">
        <f t="array" ref="Y83">Y6:Y9</f>
        <v/>
      </c>
    </row>
    <row r="85" spans="1:26">
      <c r="W85" s="1" t="str">
        <f t="array" ref="W85:W88">W6:W9</f>
        <v/>
      </c>
    </row>
    <row r="86" spans="1:26">
      <c r="W86" s="1" t="str">
        <v/>
      </c>
    </row>
    <row r="87" spans="1:26">
      <c r="W87" s="1" t="str">
        <v/>
      </c>
    </row>
    <row r="88" spans="1:26">
      <c r="W88" s="1" t="str">
        <v/>
      </c>
    </row>
  </sheetData>
  <sheetProtection algorithmName="SHA-512" hashValue="ngAssIhRVb/xQl8Rt3c9UxNdfbxWB+/5k5MKFGvmxxubdTq/QJ+TmdsPFLZdIXnB8mzqNHCQ19HeioLMAFM2oQ==" saltValue="tqFxvyqDo2uhv+782RabLw==" spinCount="100000" sheet="1"/>
  <phoneticPr fontId="2"/>
  <dataValidations count="1">
    <dataValidation allowBlank="1" showErrorMessage="1" sqref="O6 B7:F81 G16:G81 G12:G14 G8:G10 G6:K6 O8:O75 H7:K81 R76:V81 AA6:AG65 Q6:Q81 M76:M81 O76:P81 P6:P75 R6:Y75 Z6:Z82" xr:uid="{376C1F18-F441-48BB-913C-0957DEE4FFEA}"/>
  </dataValidations>
  <pageMargins left="0.7" right="0.7" top="0.75" bottom="0.75" header="0.3" footer="0.3"/>
  <pageSetup paperSize="9" scale="13" orientation="landscape" horizontalDpi="1200" verticalDpi="1200" r:id="rId1"/>
  <rowBreaks count="1" manualBreakCount="1">
    <brk id="76" max="16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3:AZ88"/>
  <sheetViews>
    <sheetView topLeftCell="A30" zoomScale="70" zoomScaleNormal="70" zoomScaleSheetLayoutView="70" workbookViewId="0">
      <selection activeCell="D11" sqref="D11"/>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3" spans="1:52" ht="13.5" thickBot="1"/>
    <row r="4" spans="1:52"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52" t="s">
        <v>2048</v>
      </c>
      <c r="O4" s="52" t="s">
        <v>2050</v>
      </c>
      <c r="P4" s="52" t="s">
        <v>2051</v>
      </c>
      <c r="Q4" s="10" t="s">
        <v>2049</v>
      </c>
      <c r="R4" s="10" t="s">
        <v>2052</v>
      </c>
      <c r="S4" s="10"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3" t="s">
        <v>2410</v>
      </c>
      <c r="AT4" s="13" t="s">
        <v>2411</v>
      </c>
      <c r="AU4" s="13" t="s">
        <v>2412</v>
      </c>
      <c r="AV4" s="13" t="s">
        <v>2413</v>
      </c>
      <c r="AW4" s="13" t="s">
        <v>2414</v>
      </c>
      <c r="AX4" s="13" t="s">
        <v>2415</v>
      </c>
      <c r="AY4" s="13" t="s">
        <v>2408</v>
      </c>
      <c r="AZ4" s="13" t="s">
        <v>2409</v>
      </c>
    </row>
    <row r="5" spans="1:52"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1"/>
      <c r="AT5" s="21"/>
      <c r="AU5" s="21"/>
      <c r="AV5" s="21"/>
      <c r="AW5" s="21"/>
      <c r="AX5" s="21"/>
      <c r="AY5" s="21"/>
      <c r="AZ5" s="21"/>
    </row>
    <row r="6" spans="1:52" s="31" customFormat="1" ht="12.65" customHeight="1">
      <c r="A6" s="25">
        <v>1</v>
      </c>
      <c r="B6" s="26">
        <v>1</v>
      </c>
      <c r="C6" s="26" t="str">
        <f>IF(第二面シート!V6="","",第二面シート!V6)</f>
        <v/>
      </c>
      <c r="D6" s="26">
        <f>IF(C6="",0,1)</f>
        <v>0</v>
      </c>
      <c r="E6" s="26">
        <f>SUM(D6,D10,D14,D18,D22,D26,D30,D34,D38,D42,D46,D50,D54,D58,D62)</f>
        <v>0</v>
      </c>
      <c r="F6" s="26">
        <f>IF(E6&gt;1,D6,0)</f>
        <v>0</v>
      </c>
      <c r="G6" s="26">
        <v>1</v>
      </c>
      <c r="H6" s="26">
        <f>IF(AM6="",0,1)</f>
        <v>0</v>
      </c>
      <c r="I6" s="26">
        <f>SUM(H$6:H6)*H6</f>
        <v>0</v>
      </c>
      <c r="J6" s="26">
        <f>SUM(H$6:H$9)</f>
        <v>0</v>
      </c>
      <c r="K6" s="26">
        <f>IF(J6&gt;1,I6,0)</f>
        <v>0</v>
      </c>
      <c r="L6" s="25">
        <f>IF(AND(D6=1,H6=1),1,IF(AND(D6=1,J6=0,G6=1),1,0))</f>
        <v>0</v>
      </c>
      <c r="M6" s="25">
        <f>IF(L6=0,0,SUM(L$6:L6))</f>
        <v>0</v>
      </c>
      <c r="N6" s="27">
        <f>'建築工事届（別記第40号様式）'!L60</f>
        <v>0</v>
      </c>
      <c r="O6" s="27">
        <f>'建築工事届（別記第40号様式）'!Q60</f>
        <v>0</v>
      </c>
      <c r="P6" s="27" t="e">
        <f>VLOOKUP('建築工事届（別記第40号様式）'!J72&amp;'建築工事届（別記第40号様式）'!O72,'市町村コード (2)'!D:E,2,FALSE)</f>
        <v>#N/A</v>
      </c>
      <c r="Q6" s="27"/>
      <c r="R6" s="33" t="str">
        <f>IF(F6=0,"",C6)</f>
        <v/>
      </c>
      <c r="S6" s="28" t="str">
        <f t="shared" ref="S6:S18" si="0">IF(K6=0,"",K6)</f>
        <v/>
      </c>
      <c r="T6" s="28" t="str">
        <f>IF('建築工事届（別記第40号様式）'!AN65=TRUE,1,IF('建築工事届（別記第40号様式）'!AO65,2,IF('建築工事届（別記第40号様式）'!AP65,3,IF('建築工事届（別記第40号様式）'!AN66,4,IF('建築工事届（別記第40号様式）'!AO66,5,IF('建築工事届（別記第40号様式）'!AP66,6,""))))))</f>
        <v/>
      </c>
      <c r="U6" s="28" t="str">
        <f>IF('建築工事届（別記第40号様式）'!AN67,1,IF('建築工事届（別記第40号様式）'!AO67,2,IF('建築工事届（別記第40号様式）'!AN68,3,IF('建築工事届（別記第40号様式）'!AO68,4,IF('建築工事届（別記第40号様式）'!AP68,5,"")))))</f>
        <v/>
      </c>
      <c r="V6" s="28" t="str">
        <f>IF('建築工事届（別記第40号様式）'!AN73,1,IF('建築工事届（別記第40号様式）'!AO73,2,IF('建築工事届（別記第40号様式）'!AN74,3,IF('建築工事届（別記第40号様式）'!AO74,4,IF('建築工事届（別記第40号様式）'!AN75,5,"")))))</f>
        <v/>
      </c>
      <c r="W6" s="28" t="str">
        <f>IF(第二面シート!W6="","",第二面シート!W6)</f>
        <v/>
      </c>
      <c r="X6" s="28" t="str">
        <f>IF(第二面シート!X6="","",第二面シート!X6)</f>
        <v/>
      </c>
      <c r="Y6" s="28" t="str">
        <f>IF(第二面シート!Y6="","",第二面シート!Y6)</f>
        <v/>
      </c>
      <c r="Z6" s="28" t="str">
        <f>IF(第二面シート!Z6="","",第二面シート!Z6)</f>
        <v/>
      </c>
      <c r="AA6" s="28" t="str">
        <f>IF(第二面シート!AA6="","",第二面シート!AA6)</f>
        <v/>
      </c>
      <c r="AB6" s="28" t="str">
        <f>IF(第二面シート!AB6="","",第二面シート!AB6)</f>
        <v/>
      </c>
      <c r="AC6" s="28" t="str">
        <f>IF(第二面シート!AC6="","",第二面シート!AC6)</f>
        <v/>
      </c>
      <c r="AD6" s="28" t="str">
        <f>IF(第二面シート!AD6="","",第二面シート!AD6)</f>
        <v/>
      </c>
      <c r="AE6" s="28" t="str">
        <f>IF(第二面シート!AE6="","",第二面シート!AE6)</f>
        <v/>
      </c>
      <c r="AF6" s="28" t="str">
        <f>IF(第二面シート!AF6="","",第二面シート!AF6)</f>
        <v/>
      </c>
      <c r="AG6" s="30" t="str">
        <f>IF('建築工事届（別記第40号様式）'!R109="", "",'建築工事届（別記第40号様式）'!R109)</f>
        <v/>
      </c>
      <c r="AH6" s="28" t="str">
        <f>IF(住宅シート!Z6="","",住宅シート!Z6)</f>
        <v/>
      </c>
      <c r="AI6" s="28" t="str">
        <f>IF(住宅シート!AA6="","",住宅シート!AA6)</f>
        <v/>
      </c>
      <c r="AJ6" s="28" t="str">
        <f>IF(住宅シート!AB6="","",住宅シート!AB6)</f>
        <v/>
      </c>
      <c r="AK6" s="28" t="str">
        <f>IF(住宅シート!AC6="","",住宅シート!AC6)</f>
        <v/>
      </c>
      <c r="AL6" s="28" t="str">
        <f>IF(住宅シート!AD6="","",住宅シート!AD6)</f>
        <v/>
      </c>
      <c r="AM6" s="28" t="str">
        <f>IF(住宅シート!AE6="","",住宅シート!AE6)</f>
        <v/>
      </c>
      <c r="AN6" s="28" t="str">
        <f>IF(住宅シート!AF6="","",住宅シート!AF6)</f>
        <v/>
      </c>
      <c r="AO6" s="28" t="str">
        <f>IF(住宅シート!AG6="","",住宅シート!AG6)</f>
        <v/>
      </c>
      <c r="AP6" s="28" t="str">
        <f>IF('建築工事届（別記第40号様式）'!L157=0,"",'建築工事届（別記第40号様式）'!L157)</f>
        <v/>
      </c>
      <c r="AQ6" s="28" t="str">
        <f>IF('建築工事届（別記第40号様式）'!AN158,1,IF('建築工事届（別記第40号様式）'!AO158,2,IF('建築工事届（別記第40号様式）'!AP158,3,"")))</f>
        <v/>
      </c>
      <c r="AR6" s="28" t="str">
        <f t="shared" ref="AR6:AR37" si="1">T6&amp;AI6&amp;AM6</f>
        <v/>
      </c>
      <c r="AS6" s="29" t="str">
        <f>IF(第二面シート!AG6="","",第二面シート!AG6)</f>
        <v/>
      </c>
      <c r="AT6" s="29" t="str">
        <f>IF(第二面シート!AH6="","",第二面シート!AH6)</f>
        <v/>
      </c>
      <c r="AU6" s="29" t="str">
        <f>IF(第二面シート!AI6="","",第二面シート!AI6)</f>
        <v/>
      </c>
      <c r="AV6" s="29" t="str">
        <f>IF(第二面シート!AJ6="","",第二面シート!AJ6)</f>
        <v/>
      </c>
      <c r="AW6" s="29" t="str">
        <f>IF(第二面シート!AK6="","",第二面シート!AK6)</f>
        <v/>
      </c>
      <c r="AX6" s="29" t="str">
        <f>IF(第二面シート!AL6="","",第二面シート!AL6)</f>
        <v/>
      </c>
      <c r="AY6" s="29" t="str">
        <f>IF(第二面シート!AM6="","",第二面シート!AM6)</f>
        <v/>
      </c>
      <c r="AZ6" s="29" t="str">
        <f>IF(第二面シート!AN6="","",第二面シート!AN6)</f>
        <v/>
      </c>
    </row>
    <row r="7" spans="1:52" s="31" customFormat="1" ht="14">
      <c r="A7" s="25">
        <v>2</v>
      </c>
      <c r="B7" s="26">
        <v>1</v>
      </c>
      <c r="C7" s="26" t="str">
        <f>IF(第二面シート!V7="","",第二面シート!V7)</f>
        <v/>
      </c>
      <c r="D7" s="26">
        <f t="shared" ref="D7:D17" si="2">IF(C7="",0,1)</f>
        <v>0</v>
      </c>
      <c r="E7" s="26">
        <f>E6</f>
        <v>0</v>
      </c>
      <c r="F7" s="26">
        <f t="shared" ref="F7:F17" si="3">IF(E7&gt;1,D7,0)</f>
        <v>0</v>
      </c>
      <c r="G7" s="239">
        <v>2</v>
      </c>
      <c r="H7" s="26">
        <f t="shared" ref="H7:H17" si="4">IF(AM7="",0,1)</f>
        <v>0</v>
      </c>
      <c r="I7" s="26">
        <f>SUM(H$6:H7)*H7</f>
        <v>0</v>
      </c>
      <c r="J7" s="26">
        <f>SUM(H$6:H$9)</f>
        <v>0</v>
      </c>
      <c r="K7" s="26">
        <f t="shared" ref="K7:K17" si="5">IF(J7&gt;1,I7,0)</f>
        <v>0</v>
      </c>
      <c r="L7" s="25">
        <f>IF(AND(D7=1,H7=1),1,IF(AND(D7=1,J7=0,G7=1),1,0))</f>
        <v>0</v>
      </c>
      <c r="M7" s="25">
        <f>IF(L7=0,0,SUM(L$6:L7))</f>
        <v>0</v>
      </c>
      <c r="N7" s="33">
        <f t="shared" ref="N7:O9" si="6">N6</f>
        <v>0</v>
      </c>
      <c r="O7" s="33">
        <f t="shared" si="6"/>
        <v>0</v>
      </c>
      <c r="P7" s="33" t="e">
        <f>P6</f>
        <v>#N/A</v>
      </c>
      <c r="Q7" s="27"/>
      <c r="R7" s="33" t="str">
        <f>IF(F7=0,"",C7)</f>
        <v/>
      </c>
      <c r="S7" s="28" t="str">
        <f t="shared" si="0"/>
        <v/>
      </c>
      <c r="T7" s="28" t="str">
        <f>T6</f>
        <v/>
      </c>
      <c r="U7" s="28" t="str">
        <f t="shared" ref="U7:V9" si="7">U6</f>
        <v/>
      </c>
      <c r="V7" s="28" t="str">
        <f t="shared" si="7"/>
        <v/>
      </c>
      <c r="W7" s="28" t="str">
        <f>IF(第二面シート!W7="","",第二面シート!W7)</f>
        <v/>
      </c>
      <c r="X7" s="28" t="str">
        <f>IF(第二面シート!X7="","",第二面シート!X7)</f>
        <v/>
      </c>
      <c r="Y7" s="28" t="str">
        <f>IF(第二面シート!Y7="","",第二面シート!Y7)</f>
        <v/>
      </c>
      <c r="Z7" s="28" t="str">
        <f>IF(第二面シート!Z7="","",第二面シート!Z7)</f>
        <v/>
      </c>
      <c r="AA7" s="28" t="str">
        <f>IF(第二面シート!AA7="","",第二面シート!AA7)</f>
        <v/>
      </c>
      <c r="AB7" s="28" t="str">
        <f>IF(第二面シート!AB7="","",第二面シート!AB7)</f>
        <v/>
      </c>
      <c r="AC7" s="28" t="str">
        <f>IF(第二面シート!AC7="","",第二面シート!AC7)</f>
        <v/>
      </c>
      <c r="AD7" s="28" t="str">
        <f>IF(第二面シート!AD7="","",第二面シート!AD7)</f>
        <v/>
      </c>
      <c r="AE7" s="28" t="str">
        <f>IF(第二面シート!AE7="","",第二面シート!AE7)</f>
        <v/>
      </c>
      <c r="AF7" s="28" t="str">
        <f>IF(第二面シート!AF7="","",第二面シート!AF7)</f>
        <v/>
      </c>
      <c r="AG7" s="30" t="str">
        <f>AG6</f>
        <v/>
      </c>
      <c r="AH7" s="28" t="str">
        <f>IF(住宅シート!Z7="","",住宅シート!Z7)</f>
        <v/>
      </c>
      <c r="AI7" s="28" t="str">
        <f>IF(住宅シート!AA7="","",住宅シート!AA7)</f>
        <v/>
      </c>
      <c r="AJ7" s="28" t="str">
        <f>IF(住宅シート!AB7="","",住宅シート!AB7)</f>
        <v/>
      </c>
      <c r="AK7" s="28" t="str">
        <f>IF(住宅シート!AC7="","",住宅シート!AC7)</f>
        <v/>
      </c>
      <c r="AL7" s="28" t="str">
        <f>IF(住宅シート!AD7="","",住宅シート!AD7)</f>
        <v/>
      </c>
      <c r="AM7" s="28" t="str">
        <f>IF(住宅シート!AE7="","",住宅シート!AE7)</f>
        <v/>
      </c>
      <c r="AN7" s="28" t="str">
        <f>IF(住宅シート!AF7="","",住宅シート!AF7)</f>
        <v/>
      </c>
      <c r="AO7" s="28" t="str">
        <f>IF(住宅シート!AG7="","",住宅シート!AG7)</f>
        <v/>
      </c>
      <c r="AP7" s="28" t="str">
        <f>AP6</f>
        <v/>
      </c>
      <c r="AQ7" s="28" t="str">
        <f>AQ6</f>
        <v/>
      </c>
      <c r="AR7" s="28" t="str">
        <f t="shared" si="1"/>
        <v/>
      </c>
      <c r="AS7" s="29" t="str">
        <f>IF(第二面シート!AG7="","",第二面シート!AG7)</f>
        <v/>
      </c>
      <c r="AT7" s="29" t="str">
        <f>IF(第二面シート!AH7="","",第二面シート!AH7)</f>
        <v/>
      </c>
      <c r="AU7" s="29" t="str">
        <f>IF(第二面シート!AI7="","",第二面シート!AI7)</f>
        <v/>
      </c>
      <c r="AV7" s="29" t="str">
        <f>IF(第二面シート!AJ7="","",第二面シート!AJ7)</f>
        <v/>
      </c>
      <c r="AW7" s="29" t="str">
        <f>IF(第二面シート!AK7="","",第二面シート!AK7)</f>
        <v/>
      </c>
      <c r="AX7" s="29" t="str">
        <f>IF(第二面シート!AL7="","",第二面シート!AL7)</f>
        <v/>
      </c>
      <c r="AY7" s="29" t="str">
        <f>IF(第二面シート!AM7="","",第二面シート!AM7)</f>
        <v/>
      </c>
      <c r="AZ7" s="29" t="str">
        <f>IF(第二面シート!AN7="","",第二面シート!AN7)</f>
        <v/>
      </c>
    </row>
    <row r="8" spans="1:52" s="31" customFormat="1">
      <c r="A8" s="25">
        <v>3</v>
      </c>
      <c r="B8" s="26">
        <v>1</v>
      </c>
      <c r="C8" s="26" t="str">
        <f>IF(第二面シート!V8="","",第二面シート!V8)</f>
        <v/>
      </c>
      <c r="D8" s="26">
        <f t="shared" si="2"/>
        <v>0</v>
      </c>
      <c r="E8" s="26">
        <f t="shared" ref="E8:E21" si="8">E7</f>
        <v>0</v>
      </c>
      <c r="F8" s="26">
        <f t="shared" si="3"/>
        <v>0</v>
      </c>
      <c r="G8" s="26">
        <v>3</v>
      </c>
      <c r="H8" s="26">
        <f t="shared" si="4"/>
        <v>0</v>
      </c>
      <c r="I8" s="26">
        <f>SUM(H$6:H8)*H8</f>
        <v>0</v>
      </c>
      <c r="J8" s="26">
        <f>SUM(H$6:H$9)</f>
        <v>0</v>
      </c>
      <c r="K8" s="26">
        <f t="shared" si="5"/>
        <v>0</v>
      </c>
      <c r="L8" s="25">
        <f t="shared" ref="L8:L17" si="9">IF(AND(D8=1,H8=1),1,IF(AND(D8=1,J8=0,G8=1),1,0))</f>
        <v>0</v>
      </c>
      <c r="M8" s="25">
        <f>IF(L8=0,0,SUM(L$6:L8))</f>
        <v>0</v>
      </c>
      <c r="N8" s="33">
        <f t="shared" si="6"/>
        <v>0</v>
      </c>
      <c r="O8" s="33">
        <f t="shared" si="6"/>
        <v>0</v>
      </c>
      <c r="P8" s="33" t="e">
        <f>P7</f>
        <v>#N/A</v>
      </c>
      <c r="Q8" s="27"/>
      <c r="R8" s="33" t="str">
        <f>IF(F8=0,"",C8)</f>
        <v/>
      </c>
      <c r="S8" s="28" t="str">
        <f t="shared" si="0"/>
        <v/>
      </c>
      <c r="T8" s="28" t="str">
        <f>T7</f>
        <v/>
      </c>
      <c r="U8" s="28" t="str">
        <f t="shared" si="7"/>
        <v/>
      </c>
      <c r="V8" s="28" t="str">
        <f t="shared" si="7"/>
        <v/>
      </c>
      <c r="W8" s="28" t="str">
        <f>IF(第二面シート!W8="","",第二面シート!W8)</f>
        <v/>
      </c>
      <c r="X8" s="28" t="str">
        <f>IF(第二面シート!X8="","",第二面シート!X8)</f>
        <v/>
      </c>
      <c r="Y8" s="28" t="str">
        <f>IF(第二面シート!Y8="","",第二面シート!Y8)</f>
        <v/>
      </c>
      <c r="Z8" s="28" t="str">
        <f>IF(第二面シート!Z8="","",第二面シート!Z8)</f>
        <v/>
      </c>
      <c r="AA8" s="28" t="str">
        <f>IF(第二面シート!AA8="","",第二面シート!AA8)</f>
        <v/>
      </c>
      <c r="AB8" s="28" t="str">
        <f>IF(第二面シート!AB8="","",第二面シート!AB8)</f>
        <v/>
      </c>
      <c r="AC8" s="28" t="str">
        <f>IF(第二面シート!AC8="","",第二面シート!AC8)</f>
        <v/>
      </c>
      <c r="AD8" s="28" t="str">
        <f>IF(第二面シート!AD8="","",第二面シート!AD8)</f>
        <v/>
      </c>
      <c r="AE8" s="28" t="str">
        <f>IF(第二面シート!AE8="","",第二面シート!AE8)</f>
        <v/>
      </c>
      <c r="AF8" s="28" t="str">
        <f>IF(第二面シート!AF8="","",第二面シート!AF8)</f>
        <v/>
      </c>
      <c r="AG8" s="30" t="str">
        <f>AG7</f>
        <v/>
      </c>
      <c r="AH8" s="28" t="str">
        <f>IF(住宅シート!Z8="","",住宅シート!Z8)</f>
        <v/>
      </c>
      <c r="AI8" s="28" t="str">
        <f>IF(住宅シート!AA8="","",住宅シート!AA8)</f>
        <v/>
      </c>
      <c r="AJ8" s="28" t="str">
        <f>IF(住宅シート!AB8="","",住宅シート!AB8)</f>
        <v/>
      </c>
      <c r="AK8" s="28" t="str">
        <f>IF(住宅シート!AC8="","",住宅シート!AC8)</f>
        <v/>
      </c>
      <c r="AL8" s="28" t="str">
        <f>IF(住宅シート!AD8="","",住宅シート!AD8)</f>
        <v/>
      </c>
      <c r="AM8" s="28" t="str">
        <f>IF(住宅シート!AE8="","",住宅シート!AE8)</f>
        <v/>
      </c>
      <c r="AN8" s="28" t="str">
        <f>IF(住宅シート!AF8="","",住宅シート!AF8)</f>
        <v/>
      </c>
      <c r="AO8" s="28" t="str">
        <f>IF(住宅シート!AG8="","",住宅シート!AG8)</f>
        <v/>
      </c>
      <c r="AP8" s="28" t="str">
        <f>AP6</f>
        <v/>
      </c>
      <c r="AQ8" s="28" t="str">
        <f>AQ6</f>
        <v/>
      </c>
      <c r="AR8" s="28" t="str">
        <f t="shared" si="1"/>
        <v/>
      </c>
      <c r="AS8" s="29" t="str">
        <f>IF(第二面シート!AG8="","",第二面シート!AG8)</f>
        <v/>
      </c>
      <c r="AT8" s="29" t="str">
        <f>IF(第二面シート!AH8="","",第二面シート!AH8)</f>
        <v/>
      </c>
      <c r="AU8" s="29" t="str">
        <f>IF(第二面シート!AI8="","",第二面シート!AI8)</f>
        <v/>
      </c>
      <c r="AV8" s="29" t="str">
        <f>IF(第二面シート!AJ8="","",第二面シート!AJ8)</f>
        <v/>
      </c>
      <c r="AW8" s="29" t="str">
        <f>IF(第二面シート!AK8="","",第二面シート!AK8)</f>
        <v/>
      </c>
      <c r="AX8" s="29" t="str">
        <f>IF(第二面シート!AL8="","",第二面シート!AL8)</f>
        <v/>
      </c>
      <c r="AY8" s="29" t="str">
        <f>IF(第二面シート!AM8="","",第二面シート!AM8)</f>
        <v/>
      </c>
      <c r="AZ8" s="29" t="str">
        <f>IF(第二面シート!AN8="","",第二面シート!AN8)</f>
        <v/>
      </c>
    </row>
    <row r="9" spans="1:52" s="31" customFormat="1">
      <c r="A9" s="25">
        <v>4</v>
      </c>
      <c r="B9" s="26">
        <v>1</v>
      </c>
      <c r="C9" s="26" t="str">
        <f>IF(第二面シート!V9="","",第二面シート!V9)</f>
        <v/>
      </c>
      <c r="D9" s="26">
        <f t="shared" si="2"/>
        <v>0</v>
      </c>
      <c r="E9" s="26">
        <f t="shared" si="8"/>
        <v>0</v>
      </c>
      <c r="F9" s="26">
        <f t="shared" si="3"/>
        <v>0</v>
      </c>
      <c r="G9" s="26">
        <v>4</v>
      </c>
      <c r="H9" s="26">
        <f t="shared" si="4"/>
        <v>0</v>
      </c>
      <c r="I9" s="26">
        <f>SUM(H$6:H9)*H9</f>
        <v>0</v>
      </c>
      <c r="J9" s="26">
        <f>SUM(H$6:H$9)</f>
        <v>0</v>
      </c>
      <c r="K9" s="26">
        <f t="shared" si="5"/>
        <v>0</v>
      </c>
      <c r="L9" s="25">
        <f t="shared" si="9"/>
        <v>0</v>
      </c>
      <c r="M9" s="25">
        <f>IF(L9=0,0,SUM(L$6:L9))</f>
        <v>0</v>
      </c>
      <c r="N9" s="33">
        <f t="shared" si="6"/>
        <v>0</v>
      </c>
      <c r="O9" s="33">
        <f t="shared" si="6"/>
        <v>0</v>
      </c>
      <c r="P9" s="33" t="e">
        <f>P8</f>
        <v>#N/A</v>
      </c>
      <c r="Q9" s="27"/>
      <c r="R9" s="33" t="str">
        <f>IF(F9=0,"",C9)</f>
        <v/>
      </c>
      <c r="S9" s="28" t="str">
        <f t="shared" si="0"/>
        <v/>
      </c>
      <c r="T9" s="28" t="str">
        <f>T8</f>
        <v/>
      </c>
      <c r="U9" s="28" t="str">
        <f t="shared" si="7"/>
        <v/>
      </c>
      <c r="V9" s="28" t="str">
        <f t="shared" si="7"/>
        <v/>
      </c>
      <c r="W9" s="28" t="str">
        <f>IF(第二面シート!W9="","",第二面シート!W9)</f>
        <v/>
      </c>
      <c r="X9" s="28" t="str">
        <f>IF(第二面シート!X9="","",第二面シート!X9)</f>
        <v/>
      </c>
      <c r="Y9" s="28" t="str">
        <f>IF(第二面シート!Y9="","",第二面シート!Y9)</f>
        <v/>
      </c>
      <c r="Z9" s="28" t="str">
        <f>IF(第二面シート!Z9="","",第二面シート!Z9)</f>
        <v/>
      </c>
      <c r="AA9" s="28" t="str">
        <f>IF(第二面シート!AA9="","",第二面シート!AA9)</f>
        <v/>
      </c>
      <c r="AB9" s="28" t="str">
        <f>IF(第二面シート!AB9="","",第二面シート!AB9)</f>
        <v/>
      </c>
      <c r="AC9" s="28" t="str">
        <f>IF(第二面シート!AC9="","",第二面シート!AC9)</f>
        <v/>
      </c>
      <c r="AD9" s="28" t="str">
        <f>IF(第二面シート!AD9="","",第二面シート!AD9)</f>
        <v/>
      </c>
      <c r="AE9" s="28" t="str">
        <f>IF(第二面シート!AE9="","",第二面シート!AE9)</f>
        <v/>
      </c>
      <c r="AF9" s="28" t="str">
        <f>IF(第二面シート!AF9="","",第二面シート!AF9)</f>
        <v/>
      </c>
      <c r="AG9" s="30" t="str">
        <f>AG8</f>
        <v/>
      </c>
      <c r="AH9" s="28" t="str">
        <f>IF(住宅シート!Z9="","",住宅シート!Z9)</f>
        <v/>
      </c>
      <c r="AI9" s="28" t="str">
        <f>IF(住宅シート!AA9="","",住宅シート!AA9)</f>
        <v/>
      </c>
      <c r="AJ9" s="28" t="str">
        <f>IF(住宅シート!AB9="","",住宅シート!AB9)</f>
        <v/>
      </c>
      <c r="AK9" s="28" t="str">
        <f>IF(住宅シート!AC9="","",住宅シート!AC9)</f>
        <v/>
      </c>
      <c r="AL9" s="28" t="str">
        <f>IF(住宅シート!AD9="","",住宅シート!AD9)</f>
        <v/>
      </c>
      <c r="AM9" s="28" t="str">
        <f>IF(住宅シート!AE9="","",住宅シート!AE9)</f>
        <v/>
      </c>
      <c r="AN9" s="28" t="str">
        <f>IF(住宅シート!AF9="","",住宅シート!AF9)</f>
        <v/>
      </c>
      <c r="AO9" s="28" t="str">
        <f>IF(住宅シート!AG9="","",住宅シート!AG9)</f>
        <v/>
      </c>
      <c r="AP9" s="28" t="str">
        <f>AP6</f>
        <v/>
      </c>
      <c r="AQ9" s="28" t="str">
        <f>AQ6</f>
        <v/>
      </c>
      <c r="AR9" s="28" t="str">
        <f t="shared" si="1"/>
        <v/>
      </c>
      <c r="AS9" s="29" t="str">
        <f>IF(第二面シート!AG9="","",第二面シート!AG9)</f>
        <v/>
      </c>
      <c r="AT9" s="29" t="str">
        <f>IF(第二面シート!AH9="","",第二面シート!AH9)</f>
        <v/>
      </c>
      <c r="AU9" s="29" t="str">
        <f>IF(第二面シート!AI9="","",第二面シート!AI9)</f>
        <v/>
      </c>
      <c r="AV9" s="29" t="str">
        <f>IF(第二面シート!AJ9="","",第二面シート!AJ9)</f>
        <v/>
      </c>
      <c r="AW9" s="29" t="str">
        <f>IF(第二面シート!AK9="","",第二面シート!AK9)</f>
        <v/>
      </c>
      <c r="AX9" s="29" t="str">
        <f>IF(第二面シート!AL9="","",第二面シート!AL9)</f>
        <v/>
      </c>
      <c r="AY9" s="29" t="str">
        <f>IF(第二面シート!AM9="","",第二面シート!AM9)</f>
        <v/>
      </c>
      <c r="AZ9" s="29" t="str">
        <f>IF(第二面シート!AN9="","",第二面シート!AN9)</f>
        <v/>
      </c>
    </row>
    <row r="10" spans="1:52" s="41" customFormat="1" ht="13.5" customHeight="1">
      <c r="A10" s="34">
        <v>5</v>
      </c>
      <c r="B10" s="35">
        <v>2</v>
      </c>
      <c r="C10" s="35" t="str">
        <f>IF(第二面シート!V10="","",第二面シート!V10)</f>
        <v/>
      </c>
      <c r="D10" s="35">
        <f>IF(C10="",0,1)</f>
        <v>0</v>
      </c>
      <c r="E10" s="35">
        <f>E9</f>
        <v>0</v>
      </c>
      <c r="F10" s="35">
        <f t="shared" si="3"/>
        <v>0</v>
      </c>
      <c r="G10" s="35">
        <v>1</v>
      </c>
      <c r="H10" s="35">
        <f t="shared" si="4"/>
        <v>0</v>
      </c>
      <c r="I10" s="35">
        <f>SUM(H$10:H10)*H10</f>
        <v>0</v>
      </c>
      <c r="J10" s="35">
        <f>SUM(H$10:H$13)</f>
        <v>0</v>
      </c>
      <c r="K10" s="35">
        <f>IF(J10&gt;1,I10,0)</f>
        <v>0</v>
      </c>
      <c r="L10" s="34">
        <f t="shared" si="9"/>
        <v>0</v>
      </c>
      <c r="M10" s="34">
        <f>IF(L10=0,0,SUM(L$6:L10))</f>
        <v>0</v>
      </c>
      <c r="N10" s="36"/>
      <c r="O10" s="36"/>
      <c r="P10" s="36"/>
      <c r="Q10" s="37"/>
      <c r="R10" s="36" t="str">
        <f>IF(F10=0,"",C10)</f>
        <v/>
      </c>
      <c r="S10" s="38" t="str">
        <f t="shared" si="0"/>
        <v/>
      </c>
      <c r="T10" s="38" t="str">
        <f>IF('建築工事届（別記第40号様式）'!AN65=TRUE,1,IF('建築工事届（別記第40号様式）'!AO65,2,IF('建築工事届（別記第40号様式）'!AP65,3,IF('建築工事届（別記第40号様式）'!AN66,4,IF('建築工事届（別記第40号様式）'!AO66,5,IF('建築工事届（別記第40号様式）'!AP66,6,""))))))</f>
        <v/>
      </c>
      <c r="U10" s="38" t="str">
        <f>IF('建築工事届（別記第40号様式）'!AN67,1,IF('建築工事届（別記第40号様式）'!AO67,2,IF('建築工事届（別記第40号様式）'!AN68,3,IF('建築工事届（別記第40号様式）'!AO68,4,IF('建築工事届（別記第40号様式）'!AP68,5,"")))))</f>
        <v/>
      </c>
      <c r="V10" s="38" t="str">
        <f>IF('建築工事届（別記第40号様式）'!AN73,1,IF('建築工事届（別記第40号様式）'!AO73,2,IF('建築工事届（別記第40号様式）'!AN74,3,IF('建築工事届（別記第40号様式）'!AO74,4,IF('建築工事届（別記第40号様式）'!AN75,5,"")))))</f>
        <v/>
      </c>
      <c r="W10" s="38" t="str">
        <f>IF(第二面シート!W10="","",第二面シート!W10)</f>
        <v/>
      </c>
      <c r="X10" s="38" t="str">
        <f>IF(第二面シート!X10="","",第二面シート!X10)</f>
        <v/>
      </c>
      <c r="Y10" s="38" t="str">
        <f>IF(第二面シート!Y10="","",第二面シート!Y10)</f>
        <v/>
      </c>
      <c r="Z10" s="38" t="str">
        <f>IF(第二面シート!Z10="","",第二面シート!Z10)</f>
        <v/>
      </c>
      <c r="AA10" s="38" t="str">
        <f>IF(第二面シート!AA10="","",第二面シート!AA10)</f>
        <v/>
      </c>
      <c r="AB10" s="38" t="str">
        <f>IF(第二面シート!AB10="","",第二面シート!AB10)</f>
        <v/>
      </c>
      <c r="AC10" s="38" t="str">
        <f>IF(第二面シート!AC10="","",第二面シート!AC10)</f>
        <v/>
      </c>
      <c r="AD10" s="38" t="str">
        <f>IF(第二面シート!AD10="","",第二面シート!AD10)</f>
        <v/>
      </c>
      <c r="AE10" s="38" t="str">
        <f>IF(第二面シート!AE10="","",第二面シート!AE10)</f>
        <v/>
      </c>
      <c r="AF10" s="38" t="str">
        <f>IF(第二面シート!AF10="","",第二面シート!AF10)</f>
        <v/>
      </c>
      <c r="AG10" s="141"/>
      <c r="AH10" s="38" t="str">
        <f>IF(住宅シート!Z10="","",住宅シート!Z10)</f>
        <v/>
      </c>
      <c r="AI10" s="38" t="str">
        <f>IF(住宅シート!AA10="","",住宅シート!AA10)</f>
        <v/>
      </c>
      <c r="AJ10" s="38" t="str">
        <f>IF(住宅シート!AB10="","",住宅シート!AB10)</f>
        <v/>
      </c>
      <c r="AK10" s="38" t="str">
        <f>IF(住宅シート!AC10="","",住宅シート!AC10)</f>
        <v/>
      </c>
      <c r="AL10" s="38" t="str">
        <f>IF(住宅シート!AD10="","",住宅シート!AD10)</f>
        <v/>
      </c>
      <c r="AM10" s="38" t="str">
        <f>IF(住宅シート!AE10="","",住宅シート!AE10)</f>
        <v/>
      </c>
      <c r="AN10" s="38" t="str">
        <f>IF(住宅シート!AF10="","",住宅シート!AF10)</f>
        <v/>
      </c>
      <c r="AO10" s="38" t="str">
        <f>IF(住宅シート!AG10="","",住宅シート!AG10)</f>
        <v/>
      </c>
      <c r="AP10" s="140"/>
      <c r="AQ10" s="140"/>
      <c r="AR10" s="38" t="str">
        <f t="shared" si="1"/>
        <v/>
      </c>
      <c r="AS10" s="39" t="str">
        <f>IF(第二面シート!AG10="","",第二面シート!AG10)</f>
        <v/>
      </c>
      <c r="AT10" s="39" t="str">
        <f>IF(第二面シート!AH10="","",第二面シート!AH10)</f>
        <v/>
      </c>
      <c r="AU10" s="39" t="str">
        <f>IF(第二面シート!AI10="","",第二面シート!AI10)</f>
        <v/>
      </c>
      <c r="AV10" s="39" t="str">
        <f>IF(第二面シート!AJ10="","",第二面シート!AJ10)</f>
        <v/>
      </c>
      <c r="AW10" s="39" t="str">
        <f>IF(第二面シート!AK10="","",第二面シート!AK10)</f>
        <v/>
      </c>
      <c r="AX10" s="39" t="str">
        <f>IF(第二面シート!AL10="","",第二面シート!AL10)</f>
        <v/>
      </c>
      <c r="AY10" s="39" t="str">
        <f>IF(第二面シート!AM10="","",第二面シート!AM10)</f>
        <v/>
      </c>
      <c r="AZ10" s="39" t="str">
        <f>IF(第二面シート!AN10="","",第二面シート!AN10)</f>
        <v/>
      </c>
    </row>
    <row r="11" spans="1:52" s="41" customFormat="1" ht="14">
      <c r="A11" s="34">
        <v>6</v>
      </c>
      <c r="B11" s="35">
        <v>2</v>
      </c>
      <c r="C11" s="35" t="str">
        <f>IF(第二面シート!V11="","",第二面シート!V11)</f>
        <v/>
      </c>
      <c r="D11" s="35">
        <f t="shared" si="2"/>
        <v>0</v>
      </c>
      <c r="E11" s="35">
        <f>E10</f>
        <v>0</v>
      </c>
      <c r="F11" s="35">
        <f t="shared" si="3"/>
        <v>0</v>
      </c>
      <c r="G11" s="238">
        <v>2</v>
      </c>
      <c r="H11" s="35">
        <f t="shared" si="4"/>
        <v>0</v>
      </c>
      <c r="I11" s="35">
        <f>SUM(H$10:H11)*H11</f>
        <v>0</v>
      </c>
      <c r="J11" s="35">
        <f>SUM(H$10:H$13)</f>
        <v>0</v>
      </c>
      <c r="K11" s="35">
        <f t="shared" si="5"/>
        <v>0</v>
      </c>
      <c r="L11" s="34">
        <f t="shared" si="9"/>
        <v>0</v>
      </c>
      <c r="M11" s="34">
        <f>IF(L11=0,0,SUM(L$6:L11))</f>
        <v>0</v>
      </c>
      <c r="N11" s="36"/>
      <c r="O11" s="36"/>
      <c r="P11" s="36"/>
      <c r="Q11" s="37"/>
      <c r="R11" s="36" t="str">
        <f t="shared" ref="R11:R74" si="10">IF(F11=0,"",C11)</f>
        <v/>
      </c>
      <c r="S11" s="38" t="str">
        <f t="shared" si="0"/>
        <v/>
      </c>
      <c r="T11" s="38" t="str">
        <f t="shared" ref="T11:V13" si="11">T10</f>
        <v/>
      </c>
      <c r="U11" s="38" t="str">
        <f t="shared" si="11"/>
        <v/>
      </c>
      <c r="V11" s="38" t="str">
        <f t="shared" si="11"/>
        <v/>
      </c>
      <c r="W11" s="38" t="str">
        <f>IF(第二面シート!W11="","",第二面シート!W11)</f>
        <v/>
      </c>
      <c r="X11" s="38" t="str">
        <f>IF(第二面シート!X11="","",第二面シート!X11)</f>
        <v/>
      </c>
      <c r="Y11" s="38" t="str">
        <f>IF(第二面シート!Y11="","",第二面シート!Y11)</f>
        <v/>
      </c>
      <c r="Z11" s="38" t="str">
        <f>IF(第二面シート!Z11="","",第二面シート!Z11)</f>
        <v/>
      </c>
      <c r="AA11" s="38" t="str">
        <f>IF(第二面シート!AA11="","",第二面シート!AA11)</f>
        <v/>
      </c>
      <c r="AB11" s="38" t="str">
        <f>IF(第二面シート!AB11="","",第二面シート!AB11)</f>
        <v/>
      </c>
      <c r="AC11" s="38" t="str">
        <f>IF(第二面シート!AC11="","",第二面シート!AC11)</f>
        <v/>
      </c>
      <c r="AD11" s="38" t="str">
        <f>IF(第二面シート!AD11="","",第二面シート!AD11)</f>
        <v/>
      </c>
      <c r="AE11" s="38" t="str">
        <f>IF(第二面シート!AE11="","",第二面シート!AE11)</f>
        <v/>
      </c>
      <c r="AF11" s="38" t="str">
        <f>IF(第二面シート!AF11="","",第二面シート!AF11)</f>
        <v/>
      </c>
      <c r="AG11" s="141"/>
      <c r="AH11" s="38" t="str">
        <f>IF(住宅シート!Z11="","",住宅シート!Z11)</f>
        <v/>
      </c>
      <c r="AI11" s="38" t="str">
        <f>IF(住宅シート!AA11="","",住宅シート!AA11)</f>
        <v/>
      </c>
      <c r="AJ11" s="38" t="str">
        <f>IF(住宅シート!AB11="","",住宅シート!AB11)</f>
        <v/>
      </c>
      <c r="AK11" s="38" t="str">
        <f>IF(住宅シート!AC11="","",住宅シート!AC11)</f>
        <v/>
      </c>
      <c r="AL11" s="38" t="str">
        <f>IF(住宅シート!AD11="","",住宅シート!AD11)</f>
        <v/>
      </c>
      <c r="AM11" s="38" t="str">
        <f>IF(住宅シート!AE11="","",住宅シート!AE11)</f>
        <v/>
      </c>
      <c r="AN11" s="38" t="str">
        <f>IF(住宅シート!AF11="","",住宅シート!AF11)</f>
        <v/>
      </c>
      <c r="AO11" s="38" t="str">
        <f>IF(住宅シート!AG11="","",住宅シート!AG11)</f>
        <v/>
      </c>
      <c r="AP11" s="140"/>
      <c r="AQ11" s="140"/>
      <c r="AR11" s="38" t="str">
        <f t="shared" si="1"/>
        <v/>
      </c>
      <c r="AS11" s="39" t="str">
        <f>IF(第二面シート!AG11="","",第二面シート!AG11)</f>
        <v/>
      </c>
      <c r="AT11" s="39" t="str">
        <f>IF(第二面シート!AH11="","",第二面シート!AH11)</f>
        <v/>
      </c>
      <c r="AU11" s="39" t="str">
        <f>IF(第二面シート!AI11="","",第二面シート!AI11)</f>
        <v/>
      </c>
      <c r="AV11" s="39" t="str">
        <f>IF(第二面シート!AJ11="","",第二面シート!AJ11)</f>
        <v/>
      </c>
      <c r="AW11" s="39" t="str">
        <f>IF(第二面シート!AK11="","",第二面シート!AK11)</f>
        <v/>
      </c>
      <c r="AX11" s="39" t="str">
        <f>IF(第二面シート!AL11="","",第二面シート!AL11)</f>
        <v/>
      </c>
      <c r="AY11" s="39" t="str">
        <f>IF(第二面シート!AM11="","",第二面シート!AM11)</f>
        <v/>
      </c>
      <c r="AZ11" s="39" t="str">
        <f>IF(第二面シート!AN11="","",第二面シート!AN11)</f>
        <v/>
      </c>
    </row>
    <row r="12" spans="1:52" s="41" customFormat="1">
      <c r="A12" s="34">
        <v>7</v>
      </c>
      <c r="B12" s="35">
        <v>2</v>
      </c>
      <c r="C12" s="35" t="str">
        <f>IF(第二面シート!V12="","",第二面シート!V12)</f>
        <v/>
      </c>
      <c r="D12" s="35">
        <f t="shared" si="2"/>
        <v>0</v>
      </c>
      <c r="E12" s="35">
        <f t="shared" si="8"/>
        <v>0</v>
      </c>
      <c r="F12" s="35">
        <f t="shared" si="3"/>
        <v>0</v>
      </c>
      <c r="G12" s="35">
        <v>3</v>
      </c>
      <c r="H12" s="35">
        <f t="shared" si="4"/>
        <v>0</v>
      </c>
      <c r="I12" s="35">
        <f>SUM(H$10:H12)*H12</f>
        <v>0</v>
      </c>
      <c r="J12" s="35">
        <f>SUM(H$10:H$13)</f>
        <v>0</v>
      </c>
      <c r="K12" s="35">
        <f t="shared" si="5"/>
        <v>0</v>
      </c>
      <c r="L12" s="34">
        <f t="shared" si="9"/>
        <v>0</v>
      </c>
      <c r="M12" s="34">
        <f>IF(L12=0,0,SUM(L$6:L12))</f>
        <v>0</v>
      </c>
      <c r="N12" s="36"/>
      <c r="O12" s="36"/>
      <c r="P12" s="36"/>
      <c r="Q12" s="37"/>
      <c r="R12" s="36" t="str">
        <f t="shared" si="10"/>
        <v/>
      </c>
      <c r="S12" s="38" t="str">
        <f t="shared" si="0"/>
        <v/>
      </c>
      <c r="T12" s="38" t="str">
        <f t="shared" si="11"/>
        <v/>
      </c>
      <c r="U12" s="38" t="str">
        <f t="shared" si="11"/>
        <v/>
      </c>
      <c r="V12" s="38" t="str">
        <f t="shared" si="11"/>
        <v/>
      </c>
      <c r="W12" s="38" t="str">
        <f>IF(第二面シート!W12="","",第二面シート!W12)</f>
        <v/>
      </c>
      <c r="X12" s="38" t="str">
        <f>IF(第二面シート!X12="","",第二面シート!X12)</f>
        <v/>
      </c>
      <c r="Y12" s="38" t="str">
        <f>IF(第二面シート!Y12="","",第二面シート!Y12)</f>
        <v/>
      </c>
      <c r="Z12" s="38" t="str">
        <f>IF(第二面シート!Z12="","",第二面シート!Z12)</f>
        <v/>
      </c>
      <c r="AA12" s="38" t="str">
        <f>IF(第二面シート!AA12="","",第二面シート!AA12)</f>
        <v/>
      </c>
      <c r="AB12" s="38" t="str">
        <f>IF(第二面シート!AB12="","",第二面シート!AB12)</f>
        <v/>
      </c>
      <c r="AC12" s="38" t="str">
        <f>IF(第二面シート!AC12="","",第二面シート!AC12)</f>
        <v/>
      </c>
      <c r="AD12" s="38" t="str">
        <f>IF(第二面シート!AD12="","",第二面シート!AD12)</f>
        <v/>
      </c>
      <c r="AE12" s="38" t="str">
        <f>IF(第二面シート!AE12="","",第二面シート!AE12)</f>
        <v/>
      </c>
      <c r="AF12" s="38" t="str">
        <f>IF(第二面シート!AF12="","",第二面シート!AF12)</f>
        <v/>
      </c>
      <c r="AG12" s="141"/>
      <c r="AH12" s="38" t="str">
        <f>IF(住宅シート!Z12="","",住宅シート!Z12)</f>
        <v/>
      </c>
      <c r="AI12" s="38" t="str">
        <f>IF(住宅シート!AA12="","",住宅シート!AA12)</f>
        <v/>
      </c>
      <c r="AJ12" s="38" t="str">
        <f>IF(住宅シート!AB12="","",住宅シート!AB12)</f>
        <v/>
      </c>
      <c r="AK12" s="38" t="str">
        <f>IF(住宅シート!AC12="","",住宅シート!AC12)</f>
        <v/>
      </c>
      <c r="AL12" s="38" t="str">
        <f>IF(住宅シート!AD12="","",住宅シート!AD12)</f>
        <v/>
      </c>
      <c r="AM12" s="38" t="str">
        <f>IF(住宅シート!AE12="","",住宅シート!AE12)</f>
        <v/>
      </c>
      <c r="AN12" s="38" t="str">
        <f>IF(住宅シート!AF12="","",住宅シート!AF12)</f>
        <v/>
      </c>
      <c r="AO12" s="38" t="str">
        <f>IF(住宅シート!AG12="","",住宅シート!AG12)</f>
        <v/>
      </c>
      <c r="AP12" s="140"/>
      <c r="AQ12" s="140"/>
      <c r="AR12" s="38" t="str">
        <f t="shared" si="1"/>
        <v/>
      </c>
      <c r="AS12" s="39" t="str">
        <f>IF(第二面シート!AG12="","",第二面シート!AG12)</f>
        <v/>
      </c>
      <c r="AT12" s="39" t="str">
        <f>IF(第二面シート!AH12="","",第二面シート!AH12)</f>
        <v/>
      </c>
      <c r="AU12" s="39" t="str">
        <f>IF(第二面シート!AI12="","",第二面シート!AI12)</f>
        <v/>
      </c>
      <c r="AV12" s="39" t="str">
        <f>IF(第二面シート!AJ12="","",第二面シート!AJ12)</f>
        <v/>
      </c>
      <c r="AW12" s="39" t="str">
        <f>IF(第二面シート!AK12="","",第二面シート!AK12)</f>
        <v/>
      </c>
      <c r="AX12" s="39" t="str">
        <f>IF(第二面シート!AL12="","",第二面シート!AL12)</f>
        <v/>
      </c>
      <c r="AY12" s="39" t="str">
        <f>IF(第二面シート!AM12="","",第二面シート!AM12)</f>
        <v/>
      </c>
      <c r="AZ12" s="39" t="str">
        <f>IF(第二面シート!AN12="","",第二面シート!AN12)</f>
        <v/>
      </c>
    </row>
    <row r="13" spans="1:52" s="41" customFormat="1">
      <c r="A13" s="34">
        <v>8</v>
      </c>
      <c r="B13" s="35">
        <v>2</v>
      </c>
      <c r="C13" s="35" t="str">
        <f>IF(第二面シート!V13="","",第二面シート!V13)</f>
        <v/>
      </c>
      <c r="D13" s="35">
        <f t="shared" si="2"/>
        <v>0</v>
      </c>
      <c r="E13" s="35">
        <f t="shared" si="8"/>
        <v>0</v>
      </c>
      <c r="F13" s="35">
        <f t="shared" si="3"/>
        <v>0</v>
      </c>
      <c r="G13" s="35">
        <v>4</v>
      </c>
      <c r="H13" s="35">
        <f>IF(AM13="",0,1)</f>
        <v>0</v>
      </c>
      <c r="I13" s="35">
        <f>SUM(H$10:H13)*H13</f>
        <v>0</v>
      </c>
      <c r="J13" s="35">
        <f>SUM(H$10:H$13)</f>
        <v>0</v>
      </c>
      <c r="K13" s="35">
        <f t="shared" si="5"/>
        <v>0</v>
      </c>
      <c r="L13" s="34">
        <f t="shared" si="9"/>
        <v>0</v>
      </c>
      <c r="M13" s="34">
        <f>IF(L13=0,0,SUM(L$6:L13))</f>
        <v>0</v>
      </c>
      <c r="N13" s="36"/>
      <c r="O13" s="36"/>
      <c r="P13" s="36"/>
      <c r="Q13" s="37"/>
      <c r="R13" s="36" t="str">
        <f t="shared" si="10"/>
        <v/>
      </c>
      <c r="S13" s="38" t="str">
        <f t="shared" si="0"/>
        <v/>
      </c>
      <c r="T13" s="38" t="str">
        <f t="shared" si="11"/>
        <v/>
      </c>
      <c r="U13" s="38" t="str">
        <f t="shared" si="11"/>
        <v/>
      </c>
      <c r="V13" s="38" t="str">
        <f t="shared" si="11"/>
        <v/>
      </c>
      <c r="W13" s="38" t="str">
        <f>IF(第二面シート!W13="","",第二面シート!W13)</f>
        <v/>
      </c>
      <c r="X13" s="38" t="str">
        <f>IF(第二面シート!X13="","",第二面シート!X13)</f>
        <v/>
      </c>
      <c r="Y13" s="38" t="str">
        <f>IF(第二面シート!Y13="","",第二面シート!Y13)</f>
        <v/>
      </c>
      <c r="Z13" s="38" t="str">
        <f>IF(第二面シート!Z13="","",第二面シート!Z13)</f>
        <v/>
      </c>
      <c r="AA13" s="38" t="str">
        <f>IF(第二面シート!AA13="","",第二面シート!AA13)</f>
        <v/>
      </c>
      <c r="AB13" s="38" t="str">
        <f>IF(第二面シート!AB13="","",第二面シート!AB13)</f>
        <v/>
      </c>
      <c r="AC13" s="38" t="str">
        <f>IF(第二面シート!AC13="","",第二面シート!AC13)</f>
        <v/>
      </c>
      <c r="AD13" s="38" t="str">
        <f>IF(第二面シート!AD13="","",第二面シート!AD13)</f>
        <v/>
      </c>
      <c r="AE13" s="38" t="str">
        <f>IF(第二面シート!AE13="","",第二面シート!AE13)</f>
        <v/>
      </c>
      <c r="AF13" s="38" t="str">
        <f>IF(第二面シート!AF13="","",第二面シート!AF13)</f>
        <v/>
      </c>
      <c r="AG13" s="141"/>
      <c r="AH13" s="38" t="str">
        <f>IF(住宅シート!Z13="","",住宅シート!Z13)</f>
        <v/>
      </c>
      <c r="AI13" s="38" t="str">
        <f>IF(住宅シート!AA13="","",住宅シート!AA13)</f>
        <v/>
      </c>
      <c r="AJ13" s="38" t="str">
        <f>IF(住宅シート!AB13="","",住宅シート!AB13)</f>
        <v/>
      </c>
      <c r="AK13" s="38" t="str">
        <f>IF(住宅シート!AC13="","",住宅シート!AC13)</f>
        <v/>
      </c>
      <c r="AL13" s="38" t="str">
        <f>IF(住宅シート!AD13="","",住宅シート!AD13)</f>
        <v/>
      </c>
      <c r="AM13" s="38" t="str">
        <f>IF(住宅シート!AE13="","",住宅シート!AE13)</f>
        <v/>
      </c>
      <c r="AN13" s="38" t="str">
        <f>IF(住宅シート!AF13="","",住宅シート!AF13)</f>
        <v/>
      </c>
      <c r="AO13" s="38" t="str">
        <f>IF(住宅シート!AG13="","",住宅シート!AG13)</f>
        <v/>
      </c>
      <c r="AP13" s="140"/>
      <c r="AQ13" s="140"/>
      <c r="AR13" s="38" t="str">
        <f t="shared" si="1"/>
        <v/>
      </c>
      <c r="AS13" s="39" t="str">
        <f>IF(第二面シート!AG13="","",第二面シート!AG13)</f>
        <v/>
      </c>
      <c r="AT13" s="39" t="str">
        <f>IF(第二面シート!AH13="","",第二面シート!AH13)</f>
        <v/>
      </c>
      <c r="AU13" s="39" t="str">
        <f>IF(第二面シート!AI13="","",第二面シート!AI13)</f>
        <v/>
      </c>
      <c r="AV13" s="39" t="str">
        <f>IF(第二面シート!AJ13="","",第二面シート!AJ13)</f>
        <v/>
      </c>
      <c r="AW13" s="39" t="str">
        <f>IF(第二面シート!AK13="","",第二面シート!AK13)</f>
        <v/>
      </c>
      <c r="AX13" s="39" t="str">
        <f>IF(第二面シート!AL13="","",第二面シート!AL13)</f>
        <v/>
      </c>
      <c r="AY13" s="39" t="str">
        <f>IF(第二面シート!AM13="","",第二面シート!AM13)</f>
        <v/>
      </c>
      <c r="AZ13" s="39" t="str">
        <f>IF(第二面シート!AN13="","",第二面シート!AN13)</f>
        <v/>
      </c>
    </row>
    <row r="14" spans="1:52" s="50" customFormat="1" ht="15" customHeight="1">
      <c r="A14" s="43">
        <v>9</v>
      </c>
      <c r="B14" s="44">
        <v>3</v>
      </c>
      <c r="C14" s="44" t="str">
        <f>IF(第二面シート!V14="","",第二面シート!V14)</f>
        <v/>
      </c>
      <c r="D14" s="44">
        <f t="shared" si="2"/>
        <v>0</v>
      </c>
      <c r="E14" s="44">
        <f>E13</f>
        <v>0</v>
      </c>
      <c r="F14" s="44">
        <f t="shared" si="3"/>
        <v>0</v>
      </c>
      <c r="G14" s="44">
        <v>1</v>
      </c>
      <c r="H14" s="44">
        <f>IF(AM14="",0,1)</f>
        <v>0</v>
      </c>
      <c r="I14" s="44">
        <f>SUM(H$14:H14)*H14</f>
        <v>0</v>
      </c>
      <c r="J14" s="44">
        <f>SUM(H$14:H$17)</f>
        <v>0</v>
      </c>
      <c r="K14" s="44">
        <f t="shared" si="5"/>
        <v>0</v>
      </c>
      <c r="L14" s="43">
        <f t="shared" si="9"/>
        <v>0</v>
      </c>
      <c r="M14" s="43">
        <f>IF(L14=0,0,SUM(L$6:L14))</f>
        <v>0</v>
      </c>
      <c r="N14" s="45"/>
      <c r="O14" s="45"/>
      <c r="P14" s="45"/>
      <c r="Q14" s="46"/>
      <c r="R14" s="45" t="str">
        <f>IF(F14=0,"",C14)</f>
        <v/>
      </c>
      <c r="S14" s="47" t="str">
        <f t="shared" si="0"/>
        <v/>
      </c>
      <c r="T14" s="47" t="str">
        <f>IF('建築工事届（別記第40号様式）'!AN65=TRUE,1,IF('建築工事届（別記第40号様式）'!AO65,2,IF('建築工事届（別記第40号様式）'!AP65,3,IF('建築工事届（別記第40号様式）'!AN66,4,IF('建築工事届（別記第40号様式）'!AO66,5,IF('建築工事届（別記第40号様式）'!AP66,6,""))))))</f>
        <v/>
      </c>
      <c r="U14" s="47" t="str">
        <f>IF('建築工事届（別記第40号様式）'!AN67,1,IF('建築工事届（別記第40号様式）'!AO67,2,IF('建築工事届（別記第40号様式）'!AN68,3,IF('建築工事届（別記第40号様式）'!AO68,4,IF('建築工事届（別記第40号様式）'!AP68,5,"")))))</f>
        <v/>
      </c>
      <c r="V14" s="47" t="str">
        <f>IF('建築工事届（別記第40号様式）'!AN73,1,IF('建築工事届（別記第40号様式）'!AO73,2,IF('建築工事届（別記第40号様式）'!AN74,3,IF('建築工事届（別記第40号様式）'!AO74,4,IF('建築工事届（別記第40号様式）'!AN75,5,"")))))</f>
        <v/>
      </c>
      <c r="W14" s="47" t="str">
        <f>IF(第二面シート!W14="","",第二面シート!W14)</f>
        <v/>
      </c>
      <c r="X14" s="47" t="str">
        <f>IF(第二面シート!X14="","",第二面シート!X14)</f>
        <v/>
      </c>
      <c r="Y14" s="47" t="str">
        <f>IF(第二面シート!Y14="","",第二面シート!Y14)</f>
        <v/>
      </c>
      <c r="Z14" s="47" t="str">
        <f>IF(第二面シート!Z14="","",第二面シート!Z14)</f>
        <v/>
      </c>
      <c r="AA14" s="47" t="str">
        <f>IF(第二面シート!AA14="","",第二面シート!AA14)</f>
        <v/>
      </c>
      <c r="AB14" s="47" t="str">
        <f>IF(第二面シート!AB14="","",第二面シート!AB14)</f>
        <v/>
      </c>
      <c r="AC14" s="47" t="str">
        <f>IF(第二面シート!AC14="","",第二面シート!AC14)</f>
        <v/>
      </c>
      <c r="AD14" s="47" t="str">
        <f>IF(第二面シート!AD14="","",第二面シート!AD14)</f>
        <v/>
      </c>
      <c r="AE14" s="47" t="str">
        <f>IF(第二面シート!AE14="","",第二面シート!AE14)</f>
        <v/>
      </c>
      <c r="AF14" s="47" t="str">
        <f>IF(第二面シート!AF14="","",第二面シート!AF14)</f>
        <v/>
      </c>
      <c r="AG14" s="141"/>
      <c r="AH14" s="47" t="str">
        <f>IF(住宅シート!Z14="","",住宅シート!Z14)</f>
        <v/>
      </c>
      <c r="AI14" s="47" t="str">
        <f>IF(住宅シート!AA14="","",住宅シート!AA14)</f>
        <v/>
      </c>
      <c r="AJ14" s="47" t="str">
        <f>IF(住宅シート!AB14="","",住宅シート!AB14)</f>
        <v/>
      </c>
      <c r="AK14" s="47" t="str">
        <f>IF(住宅シート!AC14="","",住宅シート!AC14)</f>
        <v/>
      </c>
      <c r="AL14" s="47" t="str">
        <f>IF(住宅シート!AD14="","",住宅シート!AD14)</f>
        <v/>
      </c>
      <c r="AM14" s="47" t="str">
        <f>IF(住宅シート!AE14="","",住宅シート!AE14)</f>
        <v/>
      </c>
      <c r="AN14" s="47" t="str">
        <f>IF(住宅シート!AF14="","",住宅シート!AF14)</f>
        <v/>
      </c>
      <c r="AO14" s="47" t="str">
        <f>IF(住宅シート!AG14="","",住宅シート!AG14)</f>
        <v/>
      </c>
      <c r="AP14" s="140"/>
      <c r="AQ14" s="140"/>
      <c r="AR14" s="47" t="str">
        <f t="shared" si="1"/>
        <v/>
      </c>
      <c r="AS14" s="48" t="str">
        <f>IF(第二面シート!AG14="","",第二面シート!AG14)</f>
        <v/>
      </c>
      <c r="AT14" s="48" t="str">
        <f>IF(第二面シート!AH14="","",第二面シート!AH14)</f>
        <v/>
      </c>
      <c r="AU14" s="48" t="str">
        <f>IF(第二面シート!AI14="","",第二面シート!AI14)</f>
        <v/>
      </c>
      <c r="AV14" s="48" t="str">
        <f>IF(第二面シート!AJ14="","",第二面シート!AJ14)</f>
        <v/>
      </c>
      <c r="AW14" s="48" t="str">
        <f>IF(第二面シート!AK14="","",第二面シート!AK14)</f>
        <v/>
      </c>
      <c r="AX14" s="48" t="str">
        <f>IF(第二面シート!AL14="","",第二面シート!AL14)</f>
        <v/>
      </c>
      <c r="AY14" s="48" t="str">
        <f>IF(第二面シート!AM14="","",第二面シート!AM14)</f>
        <v/>
      </c>
      <c r="AZ14" s="48" t="str">
        <f>IF(第二面シート!AN14="","",第二面シート!AN14)</f>
        <v/>
      </c>
    </row>
    <row r="15" spans="1:52" s="50" customFormat="1" ht="14">
      <c r="A15" s="43">
        <v>10</v>
      </c>
      <c r="B15" s="44">
        <v>3</v>
      </c>
      <c r="C15" s="44" t="str">
        <f>IF(第二面シート!V15="","",第二面シート!V15)</f>
        <v/>
      </c>
      <c r="D15" s="44">
        <f t="shared" si="2"/>
        <v>0</v>
      </c>
      <c r="E15" s="44">
        <f t="shared" si="8"/>
        <v>0</v>
      </c>
      <c r="F15" s="44">
        <f t="shared" si="3"/>
        <v>0</v>
      </c>
      <c r="G15" s="237">
        <v>2</v>
      </c>
      <c r="H15" s="44">
        <f t="shared" si="4"/>
        <v>0</v>
      </c>
      <c r="I15" s="44">
        <f>SUM(H$14:H15)*H15</f>
        <v>0</v>
      </c>
      <c r="J15" s="44">
        <f>SUM(H$14:H$17)</f>
        <v>0</v>
      </c>
      <c r="K15" s="44">
        <f t="shared" si="5"/>
        <v>0</v>
      </c>
      <c r="L15" s="43">
        <f t="shared" si="9"/>
        <v>0</v>
      </c>
      <c r="M15" s="43">
        <f>IF(L15=0,0,SUM(L$6:L15))</f>
        <v>0</v>
      </c>
      <c r="N15" s="45"/>
      <c r="O15" s="45"/>
      <c r="P15" s="45"/>
      <c r="Q15" s="46"/>
      <c r="R15" s="45" t="str">
        <f>IF(F15=0,"",C15)</f>
        <v/>
      </c>
      <c r="S15" s="47" t="str">
        <f t="shared" si="0"/>
        <v/>
      </c>
      <c r="T15" s="47" t="str">
        <f>T14</f>
        <v/>
      </c>
      <c r="U15" s="47" t="str">
        <f t="shared" ref="U15:U21" si="12">U14</f>
        <v/>
      </c>
      <c r="V15" s="47" t="str">
        <f t="shared" ref="V15:V21" si="13">V14</f>
        <v/>
      </c>
      <c r="W15" s="47" t="str">
        <f>IF(第二面シート!W15="","",第二面シート!W15)</f>
        <v/>
      </c>
      <c r="X15" s="47" t="str">
        <f>IF(第二面シート!X15="","",第二面シート!X15)</f>
        <v/>
      </c>
      <c r="Y15" s="47" t="str">
        <f>IF(第二面シート!Y15="","",第二面シート!Y15)</f>
        <v/>
      </c>
      <c r="Z15" s="47" t="str">
        <f>IF(第二面シート!Z15="","",第二面シート!Z15)</f>
        <v/>
      </c>
      <c r="AA15" s="47" t="str">
        <f>IF(第二面シート!AA15="","",第二面シート!AA15)</f>
        <v/>
      </c>
      <c r="AB15" s="47" t="str">
        <f>IF(第二面シート!AB15="","",第二面シート!AB15)</f>
        <v/>
      </c>
      <c r="AC15" s="47" t="str">
        <f>IF(第二面シート!AC15="","",第二面シート!AC15)</f>
        <v/>
      </c>
      <c r="AD15" s="47" t="str">
        <f>IF(第二面シート!AD15="","",第二面シート!AD15)</f>
        <v/>
      </c>
      <c r="AE15" s="47" t="str">
        <f>IF(第二面シート!AE15="","",第二面シート!AE15)</f>
        <v/>
      </c>
      <c r="AF15" s="47" t="str">
        <f>IF(第二面シート!AF15="","",第二面シート!AF15)</f>
        <v/>
      </c>
      <c r="AG15" s="141"/>
      <c r="AH15" s="47" t="str">
        <f>IF(住宅シート!Z15="","",住宅シート!Z15)</f>
        <v/>
      </c>
      <c r="AI15" s="47" t="str">
        <f>IF(住宅シート!AA15="","",住宅シート!AA15)</f>
        <v/>
      </c>
      <c r="AJ15" s="47" t="str">
        <f>IF(住宅シート!AB15="","",住宅シート!AB15)</f>
        <v/>
      </c>
      <c r="AK15" s="47" t="str">
        <f>IF(住宅シート!AC15="","",住宅シート!AC15)</f>
        <v/>
      </c>
      <c r="AL15" s="47" t="str">
        <f>IF(住宅シート!AD15="","",住宅シート!AD15)</f>
        <v/>
      </c>
      <c r="AM15" s="47" t="str">
        <f>IF(住宅シート!AE15="","",住宅シート!AE15)</f>
        <v/>
      </c>
      <c r="AN15" s="47" t="str">
        <f>IF(住宅シート!AF15="","",住宅シート!AF15)</f>
        <v/>
      </c>
      <c r="AO15" s="47" t="str">
        <f>IF(住宅シート!AG15="","",住宅シート!AG15)</f>
        <v/>
      </c>
      <c r="AP15" s="140"/>
      <c r="AQ15" s="140"/>
      <c r="AR15" s="47" t="str">
        <f t="shared" si="1"/>
        <v/>
      </c>
      <c r="AS15" s="48" t="str">
        <f>IF(第二面シート!AG15="","",第二面シート!AG15)</f>
        <v/>
      </c>
      <c r="AT15" s="48" t="str">
        <f>IF(第二面シート!AH15="","",第二面シート!AH15)</f>
        <v/>
      </c>
      <c r="AU15" s="48" t="str">
        <f>IF(第二面シート!AI15="","",第二面シート!AI15)</f>
        <v/>
      </c>
      <c r="AV15" s="48" t="str">
        <f>IF(第二面シート!AJ15="","",第二面シート!AJ15)</f>
        <v/>
      </c>
      <c r="AW15" s="48" t="str">
        <f>IF(第二面シート!AK15="","",第二面シート!AK15)</f>
        <v/>
      </c>
      <c r="AX15" s="48" t="str">
        <f>IF(第二面シート!AL15="","",第二面シート!AL15)</f>
        <v/>
      </c>
      <c r="AY15" s="48" t="str">
        <f>IF(第二面シート!AM15="","",第二面シート!AM15)</f>
        <v/>
      </c>
      <c r="AZ15" s="48" t="str">
        <f>IF(第二面シート!AN15="","",第二面シート!AN15)</f>
        <v/>
      </c>
    </row>
    <row r="16" spans="1:52" s="50" customFormat="1">
      <c r="A16" s="43">
        <v>11</v>
      </c>
      <c r="B16" s="44">
        <v>3</v>
      </c>
      <c r="C16" s="44" t="str">
        <f>IF(第二面シート!V16="","",第二面シート!V16)</f>
        <v/>
      </c>
      <c r="D16" s="44">
        <f t="shared" si="2"/>
        <v>0</v>
      </c>
      <c r="E16" s="44">
        <f t="shared" si="8"/>
        <v>0</v>
      </c>
      <c r="F16" s="44">
        <f t="shared" si="3"/>
        <v>0</v>
      </c>
      <c r="G16" s="44">
        <v>3</v>
      </c>
      <c r="H16" s="44">
        <f t="shared" si="4"/>
        <v>0</v>
      </c>
      <c r="I16" s="44">
        <f>SUM(H$14:H16)*H16</f>
        <v>0</v>
      </c>
      <c r="J16" s="44">
        <f>SUM(H$14:H$17)</f>
        <v>0</v>
      </c>
      <c r="K16" s="44">
        <f t="shared" si="5"/>
        <v>0</v>
      </c>
      <c r="L16" s="43">
        <f t="shared" si="9"/>
        <v>0</v>
      </c>
      <c r="M16" s="43">
        <f>IF(L16=0,0,SUM(L$6:L16))</f>
        <v>0</v>
      </c>
      <c r="N16" s="45"/>
      <c r="O16" s="45"/>
      <c r="P16" s="45"/>
      <c r="Q16" s="46"/>
      <c r="R16" s="45" t="str">
        <f t="shared" si="10"/>
        <v/>
      </c>
      <c r="S16" s="47" t="str">
        <f t="shared" si="0"/>
        <v/>
      </c>
      <c r="T16" s="47" t="str">
        <f>T15</f>
        <v/>
      </c>
      <c r="U16" s="47" t="str">
        <f t="shared" si="12"/>
        <v/>
      </c>
      <c r="V16" s="47" t="str">
        <f t="shared" si="13"/>
        <v/>
      </c>
      <c r="W16" s="47" t="str">
        <f>IF(第二面シート!W16="","",第二面シート!W16)</f>
        <v/>
      </c>
      <c r="X16" s="47" t="str">
        <f>IF(第二面シート!X16="","",第二面シート!X16)</f>
        <v/>
      </c>
      <c r="Y16" s="47" t="str">
        <f>IF(第二面シート!Y16="","",第二面シート!Y16)</f>
        <v/>
      </c>
      <c r="Z16" s="47" t="str">
        <f>IF(第二面シート!Z16="","",第二面シート!Z16)</f>
        <v/>
      </c>
      <c r="AA16" s="47" t="str">
        <f>IF(第二面シート!AA16="","",第二面シート!AA16)</f>
        <v/>
      </c>
      <c r="AB16" s="47" t="str">
        <f>IF(第二面シート!AB16="","",第二面シート!AB16)</f>
        <v/>
      </c>
      <c r="AC16" s="47" t="str">
        <f>IF(第二面シート!AC16="","",第二面シート!AC16)</f>
        <v/>
      </c>
      <c r="AD16" s="47" t="str">
        <f>IF(第二面シート!AD16="","",第二面シート!AD16)</f>
        <v/>
      </c>
      <c r="AE16" s="47" t="str">
        <f>IF(第二面シート!AE16="","",第二面シート!AE16)</f>
        <v/>
      </c>
      <c r="AF16" s="47" t="str">
        <f>IF(第二面シート!AF16="","",第二面シート!AF16)</f>
        <v/>
      </c>
      <c r="AG16" s="141"/>
      <c r="AH16" s="47" t="str">
        <f>IF(住宅シート!Z16="","",住宅シート!Z16)</f>
        <v/>
      </c>
      <c r="AI16" s="47" t="str">
        <f>IF(住宅シート!AA16="","",住宅シート!AA16)</f>
        <v/>
      </c>
      <c r="AJ16" s="47" t="str">
        <f>IF(住宅シート!AB16="","",住宅シート!AB16)</f>
        <v/>
      </c>
      <c r="AK16" s="47" t="str">
        <f>IF(住宅シート!AC16="","",住宅シート!AC16)</f>
        <v/>
      </c>
      <c r="AL16" s="47" t="str">
        <f>IF(住宅シート!AD16="","",住宅シート!AD16)</f>
        <v/>
      </c>
      <c r="AM16" s="47" t="str">
        <f>IF(住宅シート!AE16="","",住宅シート!AE16)</f>
        <v/>
      </c>
      <c r="AN16" s="47" t="str">
        <f>IF(住宅シート!AF16="","",住宅シート!AF16)</f>
        <v/>
      </c>
      <c r="AO16" s="47" t="str">
        <f>IF(住宅シート!AG16="","",住宅シート!AG16)</f>
        <v/>
      </c>
      <c r="AP16" s="140"/>
      <c r="AQ16" s="140"/>
      <c r="AR16" s="47" t="str">
        <f t="shared" si="1"/>
        <v/>
      </c>
      <c r="AS16" s="48" t="str">
        <f>IF(第二面シート!AG16="","",第二面シート!AG16)</f>
        <v/>
      </c>
      <c r="AT16" s="48" t="str">
        <f>IF(第二面シート!AH16="","",第二面シート!AH16)</f>
        <v/>
      </c>
      <c r="AU16" s="48" t="str">
        <f>IF(第二面シート!AI16="","",第二面シート!AI16)</f>
        <v/>
      </c>
      <c r="AV16" s="48" t="str">
        <f>IF(第二面シート!AJ16="","",第二面シート!AJ16)</f>
        <v/>
      </c>
      <c r="AW16" s="48" t="str">
        <f>IF(第二面シート!AK16="","",第二面シート!AK16)</f>
        <v/>
      </c>
      <c r="AX16" s="48" t="str">
        <f>IF(第二面シート!AL16="","",第二面シート!AL16)</f>
        <v/>
      </c>
      <c r="AY16" s="48" t="str">
        <f>IF(第二面シート!AM16="","",第二面シート!AM16)</f>
        <v/>
      </c>
      <c r="AZ16" s="48" t="str">
        <f>IF(第二面シート!AN16="","",第二面シート!AN16)</f>
        <v/>
      </c>
    </row>
    <row r="17" spans="1:52" s="50" customFormat="1">
      <c r="A17" s="43">
        <v>12</v>
      </c>
      <c r="B17" s="44">
        <v>3</v>
      </c>
      <c r="C17" s="44" t="str">
        <f>IF(第二面シート!V17="","",第二面シート!V17)</f>
        <v/>
      </c>
      <c r="D17" s="44">
        <f t="shared" si="2"/>
        <v>0</v>
      </c>
      <c r="E17" s="44">
        <f t="shared" si="8"/>
        <v>0</v>
      </c>
      <c r="F17" s="44">
        <f t="shared" si="3"/>
        <v>0</v>
      </c>
      <c r="G17" s="44">
        <v>4</v>
      </c>
      <c r="H17" s="44">
        <f t="shared" si="4"/>
        <v>0</v>
      </c>
      <c r="I17" s="44">
        <f>SUM(H$14:H17)*H17</f>
        <v>0</v>
      </c>
      <c r="J17" s="44">
        <f>SUM(H$14:H$17)</f>
        <v>0</v>
      </c>
      <c r="K17" s="44">
        <f t="shared" si="5"/>
        <v>0</v>
      </c>
      <c r="L17" s="43">
        <f t="shared" si="9"/>
        <v>0</v>
      </c>
      <c r="M17" s="43">
        <f>IF(L17=0,0,SUM(L$6:L17))</f>
        <v>0</v>
      </c>
      <c r="N17" s="45"/>
      <c r="O17" s="45"/>
      <c r="P17" s="45"/>
      <c r="Q17" s="46"/>
      <c r="R17" s="45" t="str">
        <f t="shared" si="10"/>
        <v/>
      </c>
      <c r="S17" s="47" t="str">
        <f t="shared" si="0"/>
        <v/>
      </c>
      <c r="T17" s="47" t="str">
        <f>T16</f>
        <v/>
      </c>
      <c r="U17" s="47" t="str">
        <f t="shared" si="12"/>
        <v/>
      </c>
      <c r="V17" s="47" t="str">
        <f t="shared" si="13"/>
        <v/>
      </c>
      <c r="W17" s="47" t="str">
        <f>IF(第二面シート!W17="","",第二面シート!W17)</f>
        <v/>
      </c>
      <c r="X17" s="47" t="str">
        <f>IF(第二面シート!X17="","",第二面シート!X17)</f>
        <v/>
      </c>
      <c r="Y17" s="47" t="str">
        <f>IF(第二面シート!Y17="","",第二面シート!Y17)</f>
        <v/>
      </c>
      <c r="Z17" s="47" t="str">
        <f>IF(第二面シート!Z17="","",第二面シート!Z17)</f>
        <v/>
      </c>
      <c r="AA17" s="47" t="str">
        <f>IF(第二面シート!AA17="","",第二面シート!AA17)</f>
        <v/>
      </c>
      <c r="AB17" s="47" t="str">
        <f>IF(第二面シート!AB17="","",第二面シート!AB17)</f>
        <v/>
      </c>
      <c r="AC17" s="47" t="str">
        <f>IF(第二面シート!AC17="","",第二面シート!AC17)</f>
        <v/>
      </c>
      <c r="AD17" s="47" t="str">
        <f>IF(第二面シート!AD17="","",第二面シート!AD17)</f>
        <v/>
      </c>
      <c r="AE17" s="47" t="str">
        <f>IF(第二面シート!AE17="","",第二面シート!AE17)</f>
        <v/>
      </c>
      <c r="AF17" s="47" t="str">
        <f>IF(第二面シート!AF17="","",第二面シート!AF17)</f>
        <v/>
      </c>
      <c r="AG17" s="141"/>
      <c r="AH17" s="47" t="str">
        <f>IF(住宅シート!Z17="","",住宅シート!Z17)</f>
        <v/>
      </c>
      <c r="AI17" s="47" t="str">
        <f>IF(住宅シート!AA17="","",住宅シート!AA17)</f>
        <v/>
      </c>
      <c r="AJ17" s="47" t="str">
        <f>IF(住宅シート!AB17="","",住宅シート!AB17)</f>
        <v/>
      </c>
      <c r="AK17" s="47" t="str">
        <f>IF(住宅シート!AC17="","",住宅シート!AC17)</f>
        <v/>
      </c>
      <c r="AL17" s="47" t="str">
        <f>IF(住宅シート!AD17="","",住宅シート!AD17)</f>
        <v/>
      </c>
      <c r="AM17" s="47" t="str">
        <f>IF(住宅シート!AE17="","",住宅シート!AE17)</f>
        <v/>
      </c>
      <c r="AN17" s="47" t="str">
        <f>IF(住宅シート!AF17="","",住宅シート!AF17)</f>
        <v/>
      </c>
      <c r="AO17" s="47" t="str">
        <f>IF(住宅シート!AG17="","",住宅シート!AG17)</f>
        <v/>
      </c>
      <c r="AP17" s="140"/>
      <c r="AQ17" s="140"/>
      <c r="AR17" s="47" t="str">
        <f t="shared" si="1"/>
        <v/>
      </c>
      <c r="AS17" s="48" t="str">
        <f>IF(第二面シート!AG17="","",第二面シート!AG17)</f>
        <v/>
      </c>
      <c r="AT17" s="48" t="str">
        <f>IF(第二面シート!AH17="","",第二面シート!AH17)</f>
        <v/>
      </c>
      <c r="AU17" s="48" t="str">
        <f>IF(第二面シート!AI17="","",第二面シート!AI17)</f>
        <v/>
      </c>
      <c r="AV17" s="48" t="str">
        <f>IF(第二面シート!AJ17="","",第二面シート!AJ17)</f>
        <v/>
      </c>
      <c r="AW17" s="48" t="str">
        <f>IF(第二面シート!AK17="","",第二面シート!AK17)</f>
        <v/>
      </c>
      <c r="AX17" s="48" t="str">
        <f>IF(第二面シート!AL17="","",第二面シート!AL17)</f>
        <v/>
      </c>
      <c r="AY17" s="48" t="str">
        <f>IF(第二面シート!AM17="","",第二面シート!AM17)</f>
        <v/>
      </c>
      <c r="AZ17" s="48" t="str">
        <f>IF(第二面シート!AN17="","",第二面シート!AN17)</f>
        <v/>
      </c>
    </row>
    <row r="18" spans="1:52" s="64" customFormat="1">
      <c r="A18" s="58">
        <v>13</v>
      </c>
      <c r="B18" s="59">
        <v>4</v>
      </c>
      <c r="C18" s="59" t="str">
        <f>IF(第二面シート!V18="","",第二面シート!V18)</f>
        <v/>
      </c>
      <c r="D18" s="59">
        <f t="shared" ref="D18:D23" si="14">IF(C18="",0,1)</f>
        <v>0</v>
      </c>
      <c r="E18" s="59">
        <f>E17</f>
        <v>0</v>
      </c>
      <c r="F18" s="59">
        <f t="shared" ref="F18:F26" si="15">IF(E18&gt;1,D18,0)</f>
        <v>0</v>
      </c>
      <c r="G18" s="59">
        <v>1</v>
      </c>
      <c r="H18" s="59">
        <f t="shared" ref="H18:H26" si="16">IF(AM18="",0,1)</f>
        <v>0</v>
      </c>
      <c r="I18" s="59">
        <f>SUM(H$18:H18)*H18</f>
        <v>0</v>
      </c>
      <c r="J18" s="59">
        <f>SUM(H$18:H$21)</f>
        <v>0</v>
      </c>
      <c r="K18" s="59">
        <f t="shared" ref="K18:K25" si="17">IF(J18&gt;1,I18,0)</f>
        <v>0</v>
      </c>
      <c r="L18" s="58">
        <f t="shared" ref="L18:L25" si="18">IF(AND(D18=1,H18=1),1,IF(AND(D18=1,J18=0,G18=1),1,0))</f>
        <v>0</v>
      </c>
      <c r="M18" s="58">
        <f>IF(L18=0,0,SUM(L$6:L18))</f>
        <v>0</v>
      </c>
      <c r="N18" s="60"/>
      <c r="O18" s="60"/>
      <c r="P18" s="60"/>
      <c r="Q18" s="61"/>
      <c r="R18" s="60" t="str">
        <f t="shared" si="10"/>
        <v/>
      </c>
      <c r="S18" s="62" t="str">
        <f t="shared" si="0"/>
        <v/>
      </c>
      <c r="T18" s="62" t="str">
        <f>T6</f>
        <v/>
      </c>
      <c r="U18" s="62" t="str">
        <f>U6</f>
        <v/>
      </c>
      <c r="V18" s="62" t="str">
        <f>V6</f>
        <v/>
      </c>
      <c r="W18" s="62" t="str">
        <f>IF(第二面シート!W18="","",第二面シート!W18)</f>
        <v/>
      </c>
      <c r="X18" s="62" t="str">
        <f>IF(第二面シート!X18="","",第二面シート!X18)</f>
        <v/>
      </c>
      <c r="Y18" s="62" t="str">
        <f>IF(第二面シート!Y18="","",第二面シート!Y18)</f>
        <v/>
      </c>
      <c r="Z18" s="62" t="str">
        <f>IF(第二面シート!Z18="","",第二面シート!Z18)</f>
        <v/>
      </c>
      <c r="AA18" s="62" t="str">
        <f>IF(第二面シート!AA18="","",第二面シート!AA18)</f>
        <v/>
      </c>
      <c r="AB18" s="62" t="str">
        <f>IF(第二面シート!AB18="","",第二面シート!AB18)</f>
        <v/>
      </c>
      <c r="AC18" s="62" t="str">
        <f>IF(第二面シート!AC18="","",第二面シート!AC18)</f>
        <v/>
      </c>
      <c r="AD18" s="62" t="str">
        <f>IF(第二面シート!AD18="","",第二面シート!AD18)</f>
        <v/>
      </c>
      <c r="AE18" s="62" t="str">
        <f>IF(第二面シート!AE18="","",第二面シート!AE18)</f>
        <v/>
      </c>
      <c r="AF18" s="62" t="str">
        <f>IF(第二面シート!AF18="","",第二面シート!AF18)</f>
        <v/>
      </c>
      <c r="AG18" s="141"/>
      <c r="AH18" s="62" t="str">
        <f>IF(住宅シート!Z18="","",住宅シート!Z18)</f>
        <v/>
      </c>
      <c r="AI18" s="62" t="str">
        <f>IF(住宅シート!AA18="","",住宅シート!AA18)</f>
        <v/>
      </c>
      <c r="AJ18" s="62" t="str">
        <f>IF(住宅シート!AB18="","",住宅シート!AB18)</f>
        <v/>
      </c>
      <c r="AK18" s="62" t="str">
        <f>IF(住宅シート!AC18="","",住宅シート!AC18)</f>
        <v/>
      </c>
      <c r="AL18" s="62" t="str">
        <f>IF(住宅シート!AD18="","",住宅シート!AD18)</f>
        <v/>
      </c>
      <c r="AM18" s="62" t="str">
        <f>IF(住宅シート!AE18="","",住宅シート!AE18)</f>
        <v/>
      </c>
      <c r="AN18" s="62" t="str">
        <f>IF(住宅シート!AF18="","",住宅シート!AF18)</f>
        <v/>
      </c>
      <c r="AO18" s="62" t="str">
        <f>IF(住宅シート!AG18="","",住宅シート!AG18)</f>
        <v/>
      </c>
      <c r="AP18" s="140"/>
      <c r="AQ18" s="140"/>
      <c r="AR18" s="62" t="str">
        <f t="shared" si="1"/>
        <v/>
      </c>
      <c r="AS18" s="62" t="str">
        <f>IF(第二面シート!AG18="","",第二面シート!AG18)</f>
        <v/>
      </c>
      <c r="AT18" s="62" t="str">
        <f>IF(第二面シート!AH18="","",第二面シート!AH18)</f>
        <v/>
      </c>
      <c r="AU18" s="62" t="str">
        <f>IF(第二面シート!AI18="","",第二面シート!AI18)</f>
        <v/>
      </c>
      <c r="AV18" s="62" t="str">
        <f>IF(第二面シート!AJ18="","",第二面シート!AJ18)</f>
        <v/>
      </c>
      <c r="AW18" s="62" t="str">
        <f>IF(第二面シート!AK18="","",第二面シート!AK18)</f>
        <v/>
      </c>
      <c r="AX18" s="62" t="str">
        <f>IF(第二面シート!AL18="","",第二面シート!AL18)</f>
        <v/>
      </c>
      <c r="AY18" s="62" t="str">
        <f>IF(第二面シート!AM18="","",第二面シート!AM18)</f>
        <v/>
      </c>
      <c r="AZ18" s="62" t="str">
        <f>IF(第二面シート!AN18="","",第二面シート!AN18)</f>
        <v/>
      </c>
    </row>
    <row r="19" spans="1:52" s="64" customFormat="1">
      <c r="A19" s="58">
        <v>14</v>
      </c>
      <c r="B19" s="59">
        <v>4</v>
      </c>
      <c r="C19" s="59" t="str">
        <f>IF(第二面シート!V19="","",第二面シート!V19)</f>
        <v/>
      </c>
      <c r="D19" s="59">
        <f t="shared" si="14"/>
        <v>0</v>
      </c>
      <c r="E19" s="59">
        <f t="shared" si="8"/>
        <v>0</v>
      </c>
      <c r="F19" s="59">
        <f t="shared" si="15"/>
        <v>0</v>
      </c>
      <c r="G19" s="59">
        <v>2</v>
      </c>
      <c r="H19" s="59">
        <f t="shared" si="16"/>
        <v>0</v>
      </c>
      <c r="I19" s="59">
        <f>SUM(H$18:H19)*H19</f>
        <v>0</v>
      </c>
      <c r="J19" s="59">
        <f>SUM(H$18:H$21)</f>
        <v>0</v>
      </c>
      <c r="K19" s="59">
        <f t="shared" si="17"/>
        <v>0</v>
      </c>
      <c r="L19" s="58">
        <f t="shared" si="18"/>
        <v>0</v>
      </c>
      <c r="M19" s="58">
        <f>IF(L19=0,0,SUM(L$6:L19))</f>
        <v>0</v>
      </c>
      <c r="N19" s="60"/>
      <c r="O19" s="60"/>
      <c r="P19" s="60"/>
      <c r="Q19" s="61"/>
      <c r="R19" s="60" t="str">
        <f t="shared" si="10"/>
        <v/>
      </c>
      <c r="S19" s="62" t="str">
        <f t="shared" ref="S19:S40" si="19">IF(K19=0,"",K19)</f>
        <v/>
      </c>
      <c r="T19" s="62" t="str">
        <f>T18</f>
        <v/>
      </c>
      <c r="U19" s="62" t="str">
        <f t="shared" si="12"/>
        <v/>
      </c>
      <c r="V19" s="62" t="str">
        <f t="shared" ref="V19" si="20">V18</f>
        <v/>
      </c>
      <c r="W19" s="62" t="str">
        <f>IF(第二面シート!W19="","",第二面シート!W19)</f>
        <v/>
      </c>
      <c r="X19" s="62" t="str">
        <f>IF(第二面シート!X19="","",第二面シート!X19)</f>
        <v/>
      </c>
      <c r="Y19" s="62" t="str">
        <f>IF(第二面シート!Y19="","",第二面シート!Y19)</f>
        <v/>
      </c>
      <c r="Z19" s="62" t="str">
        <f>IF(第二面シート!Z19="","",第二面シート!Z19)</f>
        <v/>
      </c>
      <c r="AA19" s="62" t="str">
        <f>IF(第二面シート!AA19="","",第二面シート!AA19)</f>
        <v/>
      </c>
      <c r="AB19" s="62" t="str">
        <f>IF(第二面シート!AB19="","",第二面シート!AB19)</f>
        <v/>
      </c>
      <c r="AC19" s="62" t="str">
        <f>IF(第二面シート!AC19="","",第二面シート!AC19)</f>
        <v/>
      </c>
      <c r="AD19" s="62" t="str">
        <f>IF(第二面シート!AD19="","",第二面シート!AD19)</f>
        <v/>
      </c>
      <c r="AE19" s="62" t="str">
        <f>IF(第二面シート!AE19="","",第二面シート!AE19)</f>
        <v/>
      </c>
      <c r="AF19" s="62" t="str">
        <f>IF(第二面シート!AF19="","",第二面シート!AF19)</f>
        <v/>
      </c>
      <c r="AG19" s="141"/>
      <c r="AH19" s="62" t="str">
        <f>IF(住宅シート!Z19="","",住宅シート!Z19)</f>
        <v/>
      </c>
      <c r="AI19" s="62" t="str">
        <f>IF(住宅シート!AA19="","",住宅シート!AA19)</f>
        <v/>
      </c>
      <c r="AJ19" s="62" t="str">
        <f>IF(住宅シート!AB19="","",住宅シート!AB19)</f>
        <v/>
      </c>
      <c r="AK19" s="62" t="str">
        <f>IF(住宅シート!AC19="","",住宅シート!AC19)</f>
        <v/>
      </c>
      <c r="AL19" s="62" t="str">
        <f>IF(住宅シート!AD19="","",住宅シート!AD19)</f>
        <v/>
      </c>
      <c r="AM19" s="62" t="str">
        <f>IF(住宅シート!AE19="","",住宅シート!AE19)</f>
        <v/>
      </c>
      <c r="AN19" s="62" t="str">
        <f>IF(住宅シート!AF19="","",住宅シート!AF19)</f>
        <v/>
      </c>
      <c r="AO19" s="62" t="str">
        <f>IF(住宅シート!AG19="","",住宅シート!AG19)</f>
        <v/>
      </c>
      <c r="AP19" s="140"/>
      <c r="AQ19" s="140"/>
      <c r="AR19" s="62" t="str">
        <f t="shared" si="1"/>
        <v/>
      </c>
      <c r="AS19" s="62" t="str">
        <f>IF(第二面シート!AG19="","",第二面シート!AG19)</f>
        <v/>
      </c>
      <c r="AT19" s="62" t="str">
        <f>IF(第二面シート!AH19="","",第二面シート!AH19)</f>
        <v/>
      </c>
      <c r="AU19" s="62" t="str">
        <f>IF(第二面シート!AI19="","",第二面シート!AI19)</f>
        <v/>
      </c>
      <c r="AV19" s="62" t="str">
        <f>IF(第二面シート!AJ19="","",第二面シート!AJ19)</f>
        <v/>
      </c>
      <c r="AW19" s="62" t="str">
        <f>IF(第二面シート!AK19="","",第二面シート!AK19)</f>
        <v/>
      </c>
      <c r="AX19" s="62" t="str">
        <f>IF(第二面シート!AL19="","",第二面シート!AL19)</f>
        <v/>
      </c>
      <c r="AY19" s="62" t="str">
        <f>IF(第二面シート!AM19="","",第二面シート!AM19)</f>
        <v/>
      </c>
      <c r="AZ19" s="62" t="str">
        <f>IF(第二面シート!AN19="","",第二面シート!AN19)</f>
        <v/>
      </c>
    </row>
    <row r="20" spans="1:52" s="64" customFormat="1">
      <c r="A20" s="58">
        <v>15</v>
      </c>
      <c r="B20" s="59">
        <v>4</v>
      </c>
      <c r="C20" s="59" t="str">
        <f>IF(第二面シート!V20="","",第二面シート!V20)</f>
        <v/>
      </c>
      <c r="D20" s="59">
        <f t="shared" si="14"/>
        <v>0</v>
      </c>
      <c r="E20" s="59">
        <f t="shared" si="8"/>
        <v>0</v>
      </c>
      <c r="F20" s="59">
        <f t="shared" si="15"/>
        <v>0</v>
      </c>
      <c r="G20" s="59">
        <v>3</v>
      </c>
      <c r="H20" s="59">
        <f t="shared" si="16"/>
        <v>0</v>
      </c>
      <c r="I20" s="59">
        <f>SUM(H$18:H20)*H20</f>
        <v>0</v>
      </c>
      <c r="J20" s="59">
        <f>SUM(H$18:H$21)</f>
        <v>0</v>
      </c>
      <c r="K20" s="59">
        <f t="shared" si="17"/>
        <v>0</v>
      </c>
      <c r="L20" s="58">
        <f t="shared" si="18"/>
        <v>0</v>
      </c>
      <c r="M20" s="58">
        <f>IF(L20=0,0,SUM(L$6:L20))</f>
        <v>0</v>
      </c>
      <c r="N20" s="60"/>
      <c r="O20" s="60"/>
      <c r="P20" s="60"/>
      <c r="Q20" s="61"/>
      <c r="R20" s="60" t="str">
        <f t="shared" si="10"/>
        <v/>
      </c>
      <c r="S20" s="62" t="str">
        <f t="shared" si="19"/>
        <v/>
      </c>
      <c r="T20" s="62" t="str">
        <f>T19</f>
        <v/>
      </c>
      <c r="U20" s="62" t="str">
        <f t="shared" si="12"/>
        <v/>
      </c>
      <c r="V20" s="62" t="str">
        <f t="shared" si="13"/>
        <v/>
      </c>
      <c r="W20" s="62" t="str">
        <f>IF(第二面シート!W20="","",第二面シート!W20)</f>
        <v/>
      </c>
      <c r="X20" s="62" t="str">
        <f>IF(第二面シート!X20="","",第二面シート!X20)</f>
        <v/>
      </c>
      <c r="Y20" s="62" t="str">
        <f>IF(第二面シート!Y20="","",第二面シート!Y20)</f>
        <v/>
      </c>
      <c r="Z20" s="62" t="str">
        <f>IF(第二面シート!Z20="","",第二面シート!Z20)</f>
        <v/>
      </c>
      <c r="AA20" s="62" t="str">
        <f>IF(第二面シート!AA20="","",第二面シート!AA20)</f>
        <v/>
      </c>
      <c r="AB20" s="62" t="str">
        <f>IF(第二面シート!AB20="","",第二面シート!AB20)</f>
        <v/>
      </c>
      <c r="AC20" s="62" t="str">
        <f>IF(第二面シート!AC20="","",第二面シート!AC20)</f>
        <v/>
      </c>
      <c r="AD20" s="62" t="str">
        <f>IF(第二面シート!AD20="","",第二面シート!AD20)</f>
        <v/>
      </c>
      <c r="AE20" s="62" t="str">
        <f>IF(第二面シート!AE20="","",第二面シート!AE20)</f>
        <v/>
      </c>
      <c r="AF20" s="62" t="str">
        <f>IF(第二面シート!AF20="","",第二面シート!AF20)</f>
        <v/>
      </c>
      <c r="AG20" s="141"/>
      <c r="AH20" s="62" t="str">
        <f>IF(住宅シート!Z20="","",住宅シート!Z20)</f>
        <v/>
      </c>
      <c r="AI20" s="62" t="str">
        <f>IF(住宅シート!AA20="","",住宅シート!AA20)</f>
        <v/>
      </c>
      <c r="AJ20" s="62" t="str">
        <f>IF(住宅シート!AB20="","",住宅シート!AB20)</f>
        <v/>
      </c>
      <c r="AK20" s="62" t="str">
        <f>IF(住宅シート!AC20="","",住宅シート!AC20)</f>
        <v/>
      </c>
      <c r="AL20" s="62" t="str">
        <f>IF(住宅シート!AD20="","",住宅シート!AD20)</f>
        <v/>
      </c>
      <c r="AM20" s="62" t="str">
        <f>IF(住宅シート!AE20="","",住宅シート!AE20)</f>
        <v/>
      </c>
      <c r="AN20" s="62" t="str">
        <f>IF(住宅シート!AF20="","",住宅シート!AF20)</f>
        <v/>
      </c>
      <c r="AO20" s="62" t="str">
        <f>IF(住宅シート!AG20="","",住宅シート!AG20)</f>
        <v/>
      </c>
      <c r="AP20" s="140"/>
      <c r="AQ20" s="140"/>
      <c r="AR20" s="62" t="str">
        <f t="shared" si="1"/>
        <v/>
      </c>
      <c r="AS20" s="62" t="str">
        <f>IF(第二面シート!AG20="","",第二面シート!AG20)</f>
        <v/>
      </c>
      <c r="AT20" s="62" t="str">
        <f>IF(第二面シート!AH20="","",第二面シート!AH20)</f>
        <v/>
      </c>
      <c r="AU20" s="62" t="str">
        <f>IF(第二面シート!AI20="","",第二面シート!AI20)</f>
        <v/>
      </c>
      <c r="AV20" s="62" t="str">
        <f>IF(第二面シート!AJ20="","",第二面シート!AJ20)</f>
        <v/>
      </c>
      <c r="AW20" s="62" t="str">
        <f>IF(第二面シート!AK20="","",第二面シート!AK20)</f>
        <v/>
      </c>
      <c r="AX20" s="62" t="str">
        <f>IF(第二面シート!AL20="","",第二面シート!AL20)</f>
        <v/>
      </c>
      <c r="AY20" s="62" t="str">
        <f>IF(第二面シート!AM20="","",第二面シート!AM20)</f>
        <v/>
      </c>
      <c r="AZ20" s="62" t="str">
        <f>IF(第二面シート!AN20="","",第二面シート!AN20)</f>
        <v/>
      </c>
    </row>
    <row r="21" spans="1:52" s="64" customFormat="1">
      <c r="A21" s="58">
        <v>16</v>
      </c>
      <c r="B21" s="59">
        <v>4</v>
      </c>
      <c r="C21" s="59" t="str">
        <f>IF(第二面シート!V21="","",第二面シート!V21)</f>
        <v/>
      </c>
      <c r="D21" s="59">
        <f t="shared" si="14"/>
        <v>0</v>
      </c>
      <c r="E21" s="59">
        <f t="shared" si="8"/>
        <v>0</v>
      </c>
      <c r="F21" s="59">
        <f t="shared" si="15"/>
        <v>0</v>
      </c>
      <c r="G21" s="59">
        <v>4</v>
      </c>
      <c r="H21" s="59">
        <f t="shared" si="16"/>
        <v>0</v>
      </c>
      <c r="I21" s="59">
        <f>SUM(H$18:H21)*H21</f>
        <v>0</v>
      </c>
      <c r="J21" s="59">
        <f>SUM(H$18:H$21)</f>
        <v>0</v>
      </c>
      <c r="K21" s="59">
        <f t="shared" si="17"/>
        <v>0</v>
      </c>
      <c r="L21" s="58">
        <f t="shared" si="18"/>
        <v>0</v>
      </c>
      <c r="M21" s="58">
        <f>IF(L21=0,0,SUM(L$6:L21))</f>
        <v>0</v>
      </c>
      <c r="N21" s="60"/>
      <c r="O21" s="60"/>
      <c r="P21" s="60"/>
      <c r="Q21" s="61"/>
      <c r="R21" s="60" t="str">
        <f t="shared" si="10"/>
        <v/>
      </c>
      <c r="S21" s="62" t="str">
        <f t="shared" si="19"/>
        <v/>
      </c>
      <c r="T21" s="62" t="str">
        <f>T20</f>
        <v/>
      </c>
      <c r="U21" s="62" t="str">
        <f t="shared" si="12"/>
        <v/>
      </c>
      <c r="V21" s="62" t="str">
        <f t="shared" si="13"/>
        <v/>
      </c>
      <c r="W21" s="62" t="str">
        <f>IF(第二面シート!W21="","",第二面シート!W21)</f>
        <v/>
      </c>
      <c r="X21" s="62" t="str">
        <f>IF(第二面シート!X21="","",第二面シート!X21)</f>
        <v/>
      </c>
      <c r="Y21" s="62" t="str">
        <f>IF(第二面シート!Y21="","",第二面シート!Y21)</f>
        <v/>
      </c>
      <c r="Z21" s="62" t="str">
        <f>IF(第二面シート!Z21="","",第二面シート!Z21)</f>
        <v/>
      </c>
      <c r="AA21" s="62" t="str">
        <f>IF(第二面シート!AA21="","",第二面シート!AA21)</f>
        <v/>
      </c>
      <c r="AB21" s="62" t="str">
        <f>IF(第二面シート!AB21="","",第二面シート!AB21)</f>
        <v/>
      </c>
      <c r="AC21" s="62" t="str">
        <f>IF(第二面シート!AC21="","",第二面シート!AC21)</f>
        <v/>
      </c>
      <c r="AD21" s="62" t="str">
        <f>IF(第二面シート!AD21="","",第二面シート!AD21)</f>
        <v/>
      </c>
      <c r="AE21" s="62" t="str">
        <f>IF(第二面シート!AE21="","",第二面シート!AE21)</f>
        <v/>
      </c>
      <c r="AF21" s="62" t="str">
        <f>IF(第二面シート!AF21="","",第二面シート!AF21)</f>
        <v/>
      </c>
      <c r="AG21" s="141"/>
      <c r="AH21" s="62" t="str">
        <f>IF(住宅シート!Z21="","",住宅シート!Z21)</f>
        <v/>
      </c>
      <c r="AI21" s="62" t="str">
        <f>IF(住宅シート!AA21="","",住宅シート!AA21)</f>
        <v/>
      </c>
      <c r="AJ21" s="62" t="str">
        <f>IF(住宅シート!AB21="","",住宅シート!AB21)</f>
        <v/>
      </c>
      <c r="AK21" s="62" t="str">
        <f>IF(住宅シート!AC21="","",住宅シート!AC21)</f>
        <v/>
      </c>
      <c r="AL21" s="62" t="str">
        <f>IF(住宅シート!AD21="","",住宅シート!AD21)</f>
        <v/>
      </c>
      <c r="AM21" s="62" t="str">
        <f>IF(住宅シート!AE21="","",住宅シート!AE21)</f>
        <v/>
      </c>
      <c r="AN21" s="62" t="str">
        <f>IF(住宅シート!AF21="","",住宅シート!AF21)</f>
        <v/>
      </c>
      <c r="AO21" s="62" t="str">
        <f>IF(住宅シート!AG21="","",住宅シート!AG21)</f>
        <v/>
      </c>
      <c r="AP21" s="140"/>
      <c r="AQ21" s="140"/>
      <c r="AR21" s="62" t="str">
        <f t="shared" si="1"/>
        <v/>
      </c>
      <c r="AS21" s="62" t="str">
        <f>IF(第二面シート!AG21="","",第二面シート!AG21)</f>
        <v/>
      </c>
      <c r="AT21" s="62" t="str">
        <f>IF(第二面シート!AH21="","",第二面シート!AH21)</f>
        <v/>
      </c>
      <c r="AU21" s="62" t="str">
        <f>IF(第二面シート!AI21="","",第二面シート!AI21)</f>
        <v/>
      </c>
      <c r="AV21" s="62" t="str">
        <f>IF(第二面シート!AJ21="","",第二面シート!AJ21)</f>
        <v/>
      </c>
      <c r="AW21" s="62" t="str">
        <f>IF(第二面シート!AK21="","",第二面シート!AK21)</f>
        <v/>
      </c>
      <c r="AX21" s="62" t="str">
        <f>IF(第二面シート!AL21="","",第二面シート!AL21)</f>
        <v/>
      </c>
      <c r="AY21" s="62" t="str">
        <f>IF(第二面シート!AM21="","",第二面シート!AM21)</f>
        <v/>
      </c>
      <c r="AZ21" s="62" t="str">
        <f>IF(第二面シート!AN21="","",第二面シート!AN21)</f>
        <v/>
      </c>
    </row>
    <row r="22" spans="1:52" s="50" customFormat="1">
      <c r="A22" s="65">
        <v>17</v>
      </c>
      <c r="B22" s="66">
        <v>5</v>
      </c>
      <c r="C22" s="66" t="str">
        <f>IF(第二面シート!V22="","",第二面シート!V22)</f>
        <v/>
      </c>
      <c r="D22" s="66">
        <f t="shared" si="14"/>
        <v>0</v>
      </c>
      <c r="E22" s="66">
        <f>E21</f>
        <v>0</v>
      </c>
      <c r="F22" s="66">
        <f t="shared" si="15"/>
        <v>0</v>
      </c>
      <c r="G22" s="66">
        <v>1</v>
      </c>
      <c r="H22" s="66">
        <f t="shared" si="16"/>
        <v>0</v>
      </c>
      <c r="I22" s="66">
        <f>SUM(H$22:H22)*H22</f>
        <v>0</v>
      </c>
      <c r="J22" s="66">
        <f>SUM(H$22:H$25)</f>
        <v>0</v>
      </c>
      <c r="K22" s="66">
        <f t="shared" si="17"/>
        <v>0</v>
      </c>
      <c r="L22" s="65">
        <f t="shared" si="18"/>
        <v>0</v>
      </c>
      <c r="M22" s="65">
        <f>IF(L22=0,0,SUM(L$6:L22))</f>
        <v>0</v>
      </c>
      <c r="N22" s="67"/>
      <c r="O22" s="67"/>
      <c r="P22" s="67"/>
      <c r="Q22" s="68"/>
      <c r="R22" s="67" t="str">
        <f t="shared" si="10"/>
        <v/>
      </c>
      <c r="S22" s="69" t="str">
        <f>IF(K22=0,"",K22)</f>
        <v/>
      </c>
      <c r="T22" s="69" t="str">
        <f>T6</f>
        <v/>
      </c>
      <c r="U22" s="69" t="str">
        <f>U6</f>
        <v/>
      </c>
      <c r="V22" s="69" t="str">
        <f>V6</f>
        <v/>
      </c>
      <c r="W22" s="69" t="str">
        <f>IF(第二面シート!W22="","",第二面シート!W22)</f>
        <v/>
      </c>
      <c r="X22" s="69" t="str">
        <f>IF(第二面シート!X22="","",第二面シート!X22)</f>
        <v/>
      </c>
      <c r="Y22" s="69" t="str">
        <f>IF(第二面シート!Y22="","",第二面シート!Y22)</f>
        <v/>
      </c>
      <c r="Z22" s="69" t="str">
        <f>IF(第二面シート!Z22="","",第二面シート!Z22)</f>
        <v/>
      </c>
      <c r="AA22" s="69" t="str">
        <f>IF(第二面シート!AA22="","",第二面シート!AA22)</f>
        <v/>
      </c>
      <c r="AB22" s="69" t="str">
        <f>IF(第二面シート!AB22="","",第二面シート!AB22)</f>
        <v/>
      </c>
      <c r="AC22" s="69" t="str">
        <f>IF(第二面シート!AC22="","",第二面シート!AC22)</f>
        <v/>
      </c>
      <c r="AD22" s="69" t="str">
        <f>IF(第二面シート!AD22="","",第二面シート!AD22)</f>
        <v/>
      </c>
      <c r="AE22" s="69" t="str">
        <f>IF(第二面シート!AE22="","",第二面シート!AE22)</f>
        <v/>
      </c>
      <c r="AF22" s="69" t="str">
        <f>IF(第二面シート!AF22="","",第二面シート!AF22)</f>
        <v/>
      </c>
      <c r="AG22" s="141"/>
      <c r="AH22" s="69" t="str">
        <f>IF(住宅シート!Z22="","",住宅シート!Z22)</f>
        <v/>
      </c>
      <c r="AI22" s="69" t="str">
        <f>IF(住宅シート!AA22="","",住宅シート!AA22)</f>
        <v/>
      </c>
      <c r="AJ22" s="69" t="str">
        <f>IF(住宅シート!AB22="","",住宅シート!AB22)</f>
        <v/>
      </c>
      <c r="AK22" s="69" t="str">
        <f>IF(住宅シート!AC22="","",住宅シート!AC22)</f>
        <v/>
      </c>
      <c r="AL22" s="69" t="str">
        <f>IF(住宅シート!AD22="","",住宅シート!AD22)</f>
        <v/>
      </c>
      <c r="AM22" s="69" t="str">
        <f>IF(住宅シート!AE22="","",住宅シート!AE22)</f>
        <v/>
      </c>
      <c r="AN22" s="69" t="str">
        <f>IF(住宅シート!AF22="","",住宅シート!AF22)</f>
        <v/>
      </c>
      <c r="AO22" s="69" t="str">
        <f>IF(住宅シート!AG22="","",住宅シート!AG22)</f>
        <v/>
      </c>
      <c r="AP22" s="140"/>
      <c r="AQ22" s="140"/>
      <c r="AR22" s="69" t="str">
        <f t="shared" si="1"/>
        <v/>
      </c>
      <c r="AS22" s="69" t="str">
        <f>IF(第二面シート!AG22="","",第二面シート!AG22)</f>
        <v/>
      </c>
      <c r="AT22" s="69" t="str">
        <f>IF(第二面シート!AH22="","",第二面シート!AH22)</f>
        <v/>
      </c>
      <c r="AU22" s="69" t="str">
        <f>IF(第二面シート!AI22="","",第二面シート!AI22)</f>
        <v/>
      </c>
      <c r="AV22" s="69" t="str">
        <f>IF(第二面シート!AJ22="","",第二面シート!AJ22)</f>
        <v/>
      </c>
      <c r="AW22" s="69" t="str">
        <f>IF(第二面シート!AK22="","",第二面シート!AK22)</f>
        <v/>
      </c>
      <c r="AX22" s="69" t="str">
        <f>IF(第二面シート!AL22="","",第二面シート!AL22)</f>
        <v/>
      </c>
      <c r="AY22" s="69" t="str">
        <f>IF(第二面シート!AM22="","",第二面シート!AM22)</f>
        <v/>
      </c>
      <c r="AZ22" s="69" t="str">
        <f>IF(第二面シート!AN22="","",第二面シート!AN22)</f>
        <v/>
      </c>
    </row>
    <row r="23" spans="1:52" s="50" customFormat="1">
      <c r="A23" s="65">
        <v>18</v>
      </c>
      <c r="B23" s="66">
        <v>5</v>
      </c>
      <c r="C23" s="66" t="str">
        <f>IF(第二面シート!V23="","",第二面シート!V23)</f>
        <v/>
      </c>
      <c r="D23" s="66">
        <f t="shared" si="14"/>
        <v>0</v>
      </c>
      <c r="E23" s="66">
        <f>E22</f>
        <v>0</v>
      </c>
      <c r="F23" s="66">
        <f t="shared" si="15"/>
        <v>0</v>
      </c>
      <c r="G23" s="66">
        <v>2</v>
      </c>
      <c r="H23" s="66">
        <f t="shared" si="16"/>
        <v>0</v>
      </c>
      <c r="I23" s="66">
        <f>SUM(H$22:H23)*H23</f>
        <v>0</v>
      </c>
      <c r="J23" s="66">
        <f>SUM(H$22:H$25)</f>
        <v>0</v>
      </c>
      <c r="K23" s="66">
        <f t="shared" si="17"/>
        <v>0</v>
      </c>
      <c r="L23" s="65">
        <f t="shared" si="18"/>
        <v>0</v>
      </c>
      <c r="M23" s="65">
        <f>IF(L23=0,0,SUM(L$6:L23))</f>
        <v>0</v>
      </c>
      <c r="N23" s="67"/>
      <c r="O23" s="67"/>
      <c r="P23" s="67"/>
      <c r="Q23" s="68"/>
      <c r="R23" s="67" t="str">
        <f t="shared" si="10"/>
        <v/>
      </c>
      <c r="S23" s="69" t="str">
        <f t="shared" si="19"/>
        <v/>
      </c>
      <c r="T23" s="69" t="str">
        <f>T22</f>
        <v/>
      </c>
      <c r="U23" s="69" t="str">
        <f>U7</f>
        <v/>
      </c>
      <c r="V23" s="69" t="str">
        <f t="shared" ref="V23:V25" si="21">V22</f>
        <v/>
      </c>
      <c r="W23" s="69" t="str">
        <f>IF(第二面シート!W23="","",第二面シート!W23)</f>
        <v/>
      </c>
      <c r="X23" s="69" t="str">
        <f>IF(第二面シート!X23="","",第二面シート!X23)</f>
        <v/>
      </c>
      <c r="Y23" s="69" t="str">
        <f>IF(第二面シート!Y23="","",第二面シート!Y23)</f>
        <v/>
      </c>
      <c r="Z23" s="69" t="str">
        <f>IF(第二面シート!Z23="","",第二面シート!Z23)</f>
        <v/>
      </c>
      <c r="AA23" s="69" t="str">
        <f>IF(第二面シート!AA23="","",第二面シート!AA23)</f>
        <v/>
      </c>
      <c r="AB23" s="69" t="str">
        <f>IF(第二面シート!AB23="","",第二面シート!AB23)</f>
        <v/>
      </c>
      <c r="AC23" s="69" t="str">
        <f>IF(第二面シート!AC23="","",第二面シート!AC23)</f>
        <v/>
      </c>
      <c r="AD23" s="69" t="str">
        <f>IF(第二面シート!AD23="","",第二面シート!AD23)</f>
        <v/>
      </c>
      <c r="AE23" s="69" t="str">
        <f>IF(第二面シート!AE23="","",第二面シート!AE23)</f>
        <v/>
      </c>
      <c r="AF23" s="69" t="str">
        <f>IF(第二面シート!AF23="","",第二面シート!AF23)</f>
        <v/>
      </c>
      <c r="AG23" s="141"/>
      <c r="AH23" s="69" t="str">
        <f>IF(住宅シート!Z23="","",住宅シート!Z23)</f>
        <v/>
      </c>
      <c r="AI23" s="69" t="str">
        <f>IF(住宅シート!AA23="","",住宅シート!AA23)</f>
        <v/>
      </c>
      <c r="AJ23" s="69" t="str">
        <f>IF(住宅シート!AB23="","",住宅シート!AB23)</f>
        <v/>
      </c>
      <c r="AK23" s="69" t="str">
        <f>IF(住宅シート!AC23="","",住宅シート!AC23)</f>
        <v/>
      </c>
      <c r="AL23" s="69" t="str">
        <f>IF(住宅シート!AD23="","",住宅シート!AD23)</f>
        <v/>
      </c>
      <c r="AM23" s="69" t="str">
        <f>IF(住宅シート!AE23="","",住宅シート!AE23)</f>
        <v/>
      </c>
      <c r="AN23" s="69" t="str">
        <f>IF(住宅シート!AF23="","",住宅シート!AF23)</f>
        <v/>
      </c>
      <c r="AO23" s="69" t="str">
        <f>IF(住宅シート!AG23="","",住宅シート!AG23)</f>
        <v/>
      </c>
      <c r="AP23" s="140"/>
      <c r="AQ23" s="140"/>
      <c r="AR23" s="69" t="str">
        <f t="shared" si="1"/>
        <v/>
      </c>
      <c r="AS23" s="69" t="str">
        <f>IF(第二面シート!AG23="","",第二面シート!AG23)</f>
        <v/>
      </c>
      <c r="AT23" s="69" t="str">
        <f>IF(第二面シート!AH23="","",第二面シート!AH23)</f>
        <v/>
      </c>
      <c r="AU23" s="69" t="str">
        <f>IF(第二面シート!AI23="","",第二面シート!AI23)</f>
        <v/>
      </c>
      <c r="AV23" s="69" t="str">
        <f>IF(第二面シート!AJ23="","",第二面シート!AJ23)</f>
        <v/>
      </c>
      <c r="AW23" s="69" t="str">
        <f>IF(第二面シート!AK23="","",第二面シート!AK23)</f>
        <v/>
      </c>
      <c r="AX23" s="69" t="str">
        <f>IF(第二面シート!AL23="","",第二面シート!AL23)</f>
        <v/>
      </c>
      <c r="AY23" s="69" t="str">
        <f>IF(第二面シート!AM23="","",第二面シート!AM23)</f>
        <v/>
      </c>
      <c r="AZ23" s="69" t="str">
        <f>IF(第二面シート!AN23="","",第二面シート!AN23)</f>
        <v/>
      </c>
    </row>
    <row r="24" spans="1:52" s="50" customFormat="1">
      <c r="A24" s="65">
        <v>19</v>
      </c>
      <c r="B24" s="66">
        <v>5</v>
      </c>
      <c r="C24" s="66" t="str">
        <f>IF(第二面シート!V24="","",第二面シート!V24)</f>
        <v/>
      </c>
      <c r="D24" s="66">
        <f t="shared" ref="D24:D41" si="22">IF(C24="",0,1)</f>
        <v>0</v>
      </c>
      <c r="E24" s="66">
        <f>E23</f>
        <v>0</v>
      </c>
      <c r="F24" s="66">
        <f t="shared" si="15"/>
        <v>0</v>
      </c>
      <c r="G24" s="66">
        <v>3</v>
      </c>
      <c r="H24" s="66">
        <f t="shared" si="16"/>
        <v>0</v>
      </c>
      <c r="I24" s="66">
        <f>SUM(H$22:H24)*H24</f>
        <v>0</v>
      </c>
      <c r="J24" s="66">
        <f>SUM(H$22:H$25)</f>
        <v>0</v>
      </c>
      <c r="K24" s="66">
        <f t="shared" si="17"/>
        <v>0</v>
      </c>
      <c r="L24" s="65">
        <f t="shared" si="18"/>
        <v>0</v>
      </c>
      <c r="M24" s="65">
        <f>IF(L24=0,0,SUM(L$6:L24))</f>
        <v>0</v>
      </c>
      <c r="N24" s="67"/>
      <c r="O24" s="67"/>
      <c r="P24" s="67"/>
      <c r="Q24" s="68"/>
      <c r="R24" s="67" t="str">
        <f t="shared" si="10"/>
        <v/>
      </c>
      <c r="S24" s="69" t="str">
        <f t="shared" si="19"/>
        <v/>
      </c>
      <c r="T24" s="69" t="str">
        <f>T23</f>
        <v/>
      </c>
      <c r="U24" s="69" t="str">
        <f>U8</f>
        <v/>
      </c>
      <c r="V24" s="69" t="str">
        <f t="shared" si="21"/>
        <v/>
      </c>
      <c r="W24" s="69" t="str">
        <f>IF(第二面シート!W24="","",第二面シート!W24)</f>
        <v/>
      </c>
      <c r="X24" s="69" t="str">
        <f>IF(第二面シート!X24="","",第二面シート!X24)</f>
        <v/>
      </c>
      <c r="Y24" s="69" t="str">
        <f>IF(第二面シート!Y24="","",第二面シート!Y24)</f>
        <v/>
      </c>
      <c r="Z24" s="69" t="str">
        <f>IF(第二面シート!Z24="","",第二面シート!Z24)</f>
        <v/>
      </c>
      <c r="AA24" s="69" t="str">
        <f>IF(第二面シート!AA24="","",第二面シート!AA24)</f>
        <v/>
      </c>
      <c r="AB24" s="69" t="str">
        <f>IF(第二面シート!AB24="","",第二面シート!AB24)</f>
        <v/>
      </c>
      <c r="AC24" s="69" t="str">
        <f>IF(第二面シート!AC24="","",第二面シート!AC24)</f>
        <v/>
      </c>
      <c r="AD24" s="69" t="str">
        <f>IF(第二面シート!AD24="","",第二面シート!AD24)</f>
        <v/>
      </c>
      <c r="AE24" s="69" t="str">
        <f>IF(第二面シート!AE24="","",第二面シート!AE24)</f>
        <v/>
      </c>
      <c r="AF24" s="69" t="str">
        <f>IF(第二面シート!AF24="","",第二面シート!AF24)</f>
        <v/>
      </c>
      <c r="AG24" s="141"/>
      <c r="AH24" s="69" t="str">
        <f>IF(住宅シート!Z24="","",住宅シート!Z24)</f>
        <v/>
      </c>
      <c r="AI24" s="69" t="str">
        <f>IF(住宅シート!AA24="","",住宅シート!AA24)</f>
        <v/>
      </c>
      <c r="AJ24" s="69" t="str">
        <f>IF(住宅シート!AB24="","",住宅シート!AB24)</f>
        <v/>
      </c>
      <c r="AK24" s="69" t="str">
        <f>IF(住宅シート!AC24="","",住宅シート!AC24)</f>
        <v/>
      </c>
      <c r="AL24" s="69" t="str">
        <f>IF(住宅シート!AD24="","",住宅シート!AD24)</f>
        <v/>
      </c>
      <c r="AM24" s="69" t="str">
        <f>IF(住宅シート!AE24="","",住宅シート!AE24)</f>
        <v/>
      </c>
      <c r="AN24" s="69" t="str">
        <f>IF(住宅シート!AF24="","",住宅シート!AF24)</f>
        <v/>
      </c>
      <c r="AO24" s="69" t="str">
        <f>IF(住宅シート!AG24="","",住宅シート!AG24)</f>
        <v/>
      </c>
      <c r="AP24" s="140"/>
      <c r="AQ24" s="140"/>
      <c r="AR24" s="69" t="str">
        <f t="shared" si="1"/>
        <v/>
      </c>
      <c r="AS24" s="69" t="str">
        <f>IF(第二面シート!AG24="","",第二面シート!AG24)</f>
        <v/>
      </c>
      <c r="AT24" s="69" t="str">
        <f>IF(第二面シート!AH24="","",第二面シート!AH24)</f>
        <v/>
      </c>
      <c r="AU24" s="69" t="str">
        <f>IF(第二面シート!AI24="","",第二面シート!AI24)</f>
        <v/>
      </c>
      <c r="AV24" s="69" t="str">
        <f>IF(第二面シート!AJ24="","",第二面シート!AJ24)</f>
        <v/>
      </c>
      <c r="AW24" s="69" t="str">
        <f>IF(第二面シート!AK24="","",第二面シート!AK24)</f>
        <v/>
      </c>
      <c r="AX24" s="69" t="str">
        <f>IF(第二面シート!AL24="","",第二面シート!AL24)</f>
        <v/>
      </c>
      <c r="AY24" s="69" t="str">
        <f>IF(第二面シート!AM24="","",第二面シート!AM24)</f>
        <v/>
      </c>
      <c r="AZ24" s="69" t="str">
        <f>IF(第二面シート!AN24="","",第二面シート!AN24)</f>
        <v/>
      </c>
    </row>
    <row r="25" spans="1:52" s="50" customFormat="1">
      <c r="A25" s="65">
        <v>20</v>
      </c>
      <c r="B25" s="66">
        <v>5</v>
      </c>
      <c r="C25" s="66" t="str">
        <f>IF(第二面シート!V25="","",第二面シート!V25)</f>
        <v/>
      </c>
      <c r="D25" s="66">
        <f t="shared" si="22"/>
        <v>0</v>
      </c>
      <c r="E25" s="66">
        <f>E24</f>
        <v>0</v>
      </c>
      <c r="F25" s="66">
        <f t="shared" si="15"/>
        <v>0</v>
      </c>
      <c r="G25" s="66">
        <v>4</v>
      </c>
      <c r="H25" s="66">
        <f t="shared" si="16"/>
        <v>0</v>
      </c>
      <c r="I25" s="66">
        <f>SUM(H$22:H25)*H25</f>
        <v>0</v>
      </c>
      <c r="J25" s="66">
        <f>SUM(H$22:H$25)</f>
        <v>0</v>
      </c>
      <c r="K25" s="66">
        <f t="shared" si="17"/>
        <v>0</v>
      </c>
      <c r="L25" s="65">
        <f t="shared" si="18"/>
        <v>0</v>
      </c>
      <c r="M25" s="65">
        <f>IF(L25=0,0,SUM(L$6:L25))</f>
        <v>0</v>
      </c>
      <c r="N25" s="67"/>
      <c r="O25" s="67"/>
      <c r="P25" s="67"/>
      <c r="Q25" s="68"/>
      <c r="R25" s="67" t="str">
        <f t="shared" si="10"/>
        <v/>
      </c>
      <c r="S25" s="69" t="str">
        <f t="shared" si="19"/>
        <v/>
      </c>
      <c r="T25" s="69" t="str">
        <f>T24</f>
        <v/>
      </c>
      <c r="U25" s="69" t="str">
        <f>U9</f>
        <v/>
      </c>
      <c r="V25" s="69" t="str">
        <f t="shared" si="21"/>
        <v/>
      </c>
      <c r="W25" s="69" t="str">
        <f>IF(第二面シート!W25="","",第二面シート!W25)</f>
        <v/>
      </c>
      <c r="X25" s="69" t="str">
        <f>IF(第二面シート!X25="","",第二面シート!X25)</f>
        <v/>
      </c>
      <c r="Y25" s="69" t="str">
        <f>IF(第二面シート!Y25="","",第二面シート!Y25)</f>
        <v/>
      </c>
      <c r="Z25" s="69" t="str">
        <f>IF(第二面シート!Z25="","",第二面シート!Z25)</f>
        <v/>
      </c>
      <c r="AA25" s="69" t="str">
        <f>IF(第二面シート!AA25="","",第二面シート!AA25)</f>
        <v/>
      </c>
      <c r="AB25" s="69" t="str">
        <f>IF(第二面シート!AB25="","",第二面シート!AB25)</f>
        <v/>
      </c>
      <c r="AC25" s="69" t="str">
        <f>IF(第二面シート!AC25="","",第二面シート!AC25)</f>
        <v/>
      </c>
      <c r="AD25" s="69" t="str">
        <f>IF(第二面シート!AD25="","",第二面シート!AD25)</f>
        <v/>
      </c>
      <c r="AE25" s="69" t="str">
        <f>IF(第二面シート!AE25="","",第二面シート!AE25)</f>
        <v/>
      </c>
      <c r="AF25" s="69" t="str">
        <f>IF(第二面シート!AF25="","",第二面シート!AF25)</f>
        <v/>
      </c>
      <c r="AG25" s="141"/>
      <c r="AH25" s="69" t="str">
        <f>IF(住宅シート!Z25="","",住宅シート!Z25)</f>
        <v/>
      </c>
      <c r="AI25" s="69" t="str">
        <f>IF(住宅シート!AA25="","",住宅シート!AA25)</f>
        <v/>
      </c>
      <c r="AJ25" s="69" t="str">
        <f>IF(住宅シート!AB25="","",住宅シート!AB25)</f>
        <v/>
      </c>
      <c r="AK25" s="69" t="str">
        <f>IF(住宅シート!AC25="","",住宅シート!AC25)</f>
        <v/>
      </c>
      <c r="AL25" s="69" t="str">
        <f>IF(住宅シート!AD25="","",住宅シート!AD25)</f>
        <v/>
      </c>
      <c r="AM25" s="69" t="str">
        <f>IF(住宅シート!AE25="","",住宅シート!AE25)</f>
        <v/>
      </c>
      <c r="AN25" s="69" t="str">
        <f>IF(住宅シート!AF25="","",住宅シート!AF25)</f>
        <v/>
      </c>
      <c r="AO25" s="69" t="str">
        <f>IF(住宅シート!AG25="","",住宅シート!AG25)</f>
        <v/>
      </c>
      <c r="AP25" s="140"/>
      <c r="AQ25" s="140"/>
      <c r="AR25" s="69" t="str">
        <f t="shared" si="1"/>
        <v/>
      </c>
      <c r="AS25" s="69" t="str">
        <f>IF(第二面シート!AG25="","",第二面シート!AG25)</f>
        <v/>
      </c>
      <c r="AT25" s="69" t="str">
        <f>IF(第二面シート!AH25="","",第二面シート!AH25)</f>
        <v/>
      </c>
      <c r="AU25" s="69" t="str">
        <f>IF(第二面シート!AI25="","",第二面シート!AI25)</f>
        <v/>
      </c>
      <c r="AV25" s="69" t="str">
        <f>IF(第二面シート!AJ25="","",第二面シート!AJ25)</f>
        <v/>
      </c>
      <c r="AW25" s="69" t="str">
        <f>IF(第二面シート!AK25="","",第二面シート!AK25)</f>
        <v/>
      </c>
      <c r="AX25" s="69" t="str">
        <f>IF(第二面シート!AL25="","",第二面シート!AL25)</f>
        <v/>
      </c>
      <c r="AY25" s="69" t="str">
        <f>IF(第二面シート!AM25="","",第二面シート!AM25)</f>
        <v/>
      </c>
      <c r="AZ25" s="69" t="str">
        <f>IF(第二面シート!AN25="","",第二面シート!AN25)</f>
        <v/>
      </c>
    </row>
    <row r="26" spans="1:52" s="50" customFormat="1">
      <c r="A26" s="84">
        <v>21</v>
      </c>
      <c r="B26" s="85">
        <v>6</v>
      </c>
      <c r="C26" s="85" t="str">
        <f>IF(第二面シート!V26="","",第二面シート!V26)</f>
        <v/>
      </c>
      <c r="D26" s="85">
        <f t="shared" si="22"/>
        <v>0</v>
      </c>
      <c r="E26" s="85">
        <f t="shared" ref="E26:E37" si="23">E25</f>
        <v>0</v>
      </c>
      <c r="F26" s="85">
        <f t="shared" si="15"/>
        <v>0</v>
      </c>
      <c r="G26" s="85">
        <v>1</v>
      </c>
      <c r="H26" s="85">
        <f t="shared" si="16"/>
        <v>0</v>
      </c>
      <c r="I26" s="85">
        <f>SUM(H$26:H26)*H26</f>
        <v>0</v>
      </c>
      <c r="J26" s="85">
        <f>SUM(H$26:H$29)</f>
        <v>0</v>
      </c>
      <c r="K26" s="85">
        <f t="shared" ref="K26:K40" si="24">IF(J26&gt;1,I26,0)</f>
        <v>0</v>
      </c>
      <c r="L26" s="84">
        <f t="shared" ref="L26:L40" si="25">IF(AND(D26=1,H26=1),1,IF(AND(D26=1,J26=0,G26=1),1,0))</f>
        <v>0</v>
      </c>
      <c r="M26" s="84">
        <f>IF(L26=0,0,SUM(L$6:L26))</f>
        <v>0</v>
      </c>
      <c r="N26" s="86"/>
      <c r="O26" s="86"/>
      <c r="P26" s="86"/>
      <c r="Q26" s="87"/>
      <c r="R26" s="86" t="str">
        <f t="shared" si="10"/>
        <v/>
      </c>
      <c r="S26" s="88" t="str">
        <f>IF(K26=0,"",K26)</f>
        <v/>
      </c>
      <c r="T26" s="88" t="str">
        <f>T6</f>
        <v/>
      </c>
      <c r="U26" s="88" t="str">
        <f>U6</f>
        <v/>
      </c>
      <c r="V26" s="88" t="str">
        <f>V6</f>
        <v/>
      </c>
      <c r="W26" s="88" t="str">
        <f>IF(第二面シート!W26="","",第二面シート!W26)</f>
        <v/>
      </c>
      <c r="X26" s="88" t="str">
        <f>IF(第二面シート!X26="","",第二面シート!X26)</f>
        <v/>
      </c>
      <c r="Y26" s="88" t="str">
        <f>IF(第二面シート!Y26="","",第二面シート!Y26)</f>
        <v/>
      </c>
      <c r="Z26" s="88" t="str">
        <f>IF(第二面シート!Z26="","",第二面シート!Z26)</f>
        <v/>
      </c>
      <c r="AA26" s="88" t="str">
        <f>IF(第二面シート!AA26="","",第二面シート!AA26)</f>
        <v/>
      </c>
      <c r="AB26" s="88" t="str">
        <f>IF(第二面シート!AB26="","",第二面シート!AB26)</f>
        <v/>
      </c>
      <c r="AC26" s="88" t="str">
        <f>IF(第二面シート!AC26="","",第二面シート!AC26)</f>
        <v/>
      </c>
      <c r="AD26" s="88" t="str">
        <f>IF(第二面シート!AD26="","",第二面シート!AD26)</f>
        <v/>
      </c>
      <c r="AE26" s="88" t="str">
        <f>IF(第二面シート!AE26="","",第二面シート!AE26)</f>
        <v/>
      </c>
      <c r="AF26" s="88" t="str">
        <f>IF(第二面シート!AF26="","",第二面シート!AF26)</f>
        <v/>
      </c>
      <c r="AG26" s="141"/>
      <c r="AH26" s="88" t="str">
        <f>IF(住宅シート!Z26="","",住宅シート!Z26)</f>
        <v/>
      </c>
      <c r="AI26" s="88" t="str">
        <f>IF(住宅シート!AA26="","",住宅シート!AA26)</f>
        <v/>
      </c>
      <c r="AJ26" s="88" t="str">
        <f>IF(住宅シート!AB26="","",住宅シート!AB26)</f>
        <v/>
      </c>
      <c r="AK26" s="88" t="str">
        <f>IF(住宅シート!AC26="","",住宅シート!AC26)</f>
        <v/>
      </c>
      <c r="AL26" s="88" t="str">
        <f>IF(住宅シート!AD26="","",住宅シート!AD26)</f>
        <v/>
      </c>
      <c r="AM26" s="88" t="str">
        <f>IF(住宅シート!AE26="","",住宅シート!AE26)</f>
        <v/>
      </c>
      <c r="AN26" s="88" t="str">
        <f>IF(住宅シート!AF26="","",住宅シート!AF26)</f>
        <v/>
      </c>
      <c r="AO26" s="88" t="str">
        <f>IF(住宅シート!AG26="","",住宅シート!AG26)</f>
        <v/>
      </c>
      <c r="AP26" s="140"/>
      <c r="AQ26" s="140"/>
      <c r="AR26" s="88" t="str">
        <f t="shared" si="1"/>
        <v/>
      </c>
      <c r="AS26" s="88" t="str">
        <f>IF(第二面シート!AG26="","",第二面シート!AG26)</f>
        <v/>
      </c>
      <c r="AT26" s="88" t="str">
        <f>IF(第二面シート!AH26="","",第二面シート!AH26)</f>
        <v/>
      </c>
      <c r="AU26" s="88" t="str">
        <f>IF(第二面シート!AI26="","",第二面シート!AI26)</f>
        <v/>
      </c>
      <c r="AV26" s="88" t="str">
        <f>IF(第二面シート!AJ26="","",第二面シート!AJ26)</f>
        <v/>
      </c>
      <c r="AW26" s="88" t="str">
        <f>IF(第二面シート!AK26="","",第二面シート!AK26)</f>
        <v/>
      </c>
      <c r="AX26" s="88" t="str">
        <f>IF(第二面シート!AL26="","",第二面シート!AL26)</f>
        <v/>
      </c>
      <c r="AY26" s="88" t="str">
        <f>IF(第二面シート!AM26="","",第二面シート!AM26)</f>
        <v/>
      </c>
      <c r="AZ26" s="88" t="str">
        <f>IF(第二面シート!AN26="","",第二面シート!AN26)</f>
        <v/>
      </c>
    </row>
    <row r="27" spans="1:52" s="50" customFormat="1">
      <c r="A27" s="84">
        <v>22</v>
      </c>
      <c r="B27" s="85">
        <v>6</v>
      </c>
      <c r="C27" s="85" t="str">
        <f>IF(第二面シート!V27="","",第二面シート!V27)</f>
        <v/>
      </c>
      <c r="D27" s="85">
        <f t="shared" si="22"/>
        <v>0</v>
      </c>
      <c r="E27" s="85">
        <f t="shared" si="23"/>
        <v>0</v>
      </c>
      <c r="F27" s="85">
        <f t="shared" ref="F27:F39" si="26">IF(E27&gt;1,D27,0)</f>
        <v>0</v>
      </c>
      <c r="G27" s="85">
        <v>2</v>
      </c>
      <c r="H27" s="85">
        <f t="shared" ref="H27:H37" si="27">IF(AM27="",0,1)</f>
        <v>0</v>
      </c>
      <c r="I27" s="85">
        <f>SUM(H$26:H27)*H27</f>
        <v>0</v>
      </c>
      <c r="J27" s="85">
        <f>SUM(H$26:H$29)</f>
        <v>0</v>
      </c>
      <c r="K27" s="85">
        <f t="shared" si="24"/>
        <v>0</v>
      </c>
      <c r="L27" s="84">
        <f t="shared" si="25"/>
        <v>0</v>
      </c>
      <c r="M27" s="84">
        <f>IF(L27=0,0,SUM(L$6:L27))</f>
        <v>0</v>
      </c>
      <c r="N27" s="86"/>
      <c r="O27" s="86"/>
      <c r="P27" s="86"/>
      <c r="Q27" s="87"/>
      <c r="R27" s="86" t="str">
        <f t="shared" si="10"/>
        <v/>
      </c>
      <c r="S27" s="88" t="str">
        <f t="shared" si="19"/>
        <v/>
      </c>
      <c r="T27" s="88" t="str">
        <f t="shared" ref="T27:V27" si="28">T26</f>
        <v/>
      </c>
      <c r="U27" s="88" t="str">
        <f t="shared" si="28"/>
        <v/>
      </c>
      <c r="V27" s="88" t="str">
        <f t="shared" si="28"/>
        <v/>
      </c>
      <c r="W27" s="88" t="str">
        <f>IF(第二面シート!W27="","",第二面シート!W27)</f>
        <v/>
      </c>
      <c r="X27" s="88" t="str">
        <f>IF(第二面シート!X27="","",第二面シート!X27)</f>
        <v/>
      </c>
      <c r="Y27" s="88" t="str">
        <f>IF(第二面シート!Y27="","",第二面シート!Y27)</f>
        <v/>
      </c>
      <c r="Z27" s="88" t="str">
        <f>IF(第二面シート!Z27="","",第二面シート!Z27)</f>
        <v/>
      </c>
      <c r="AA27" s="88" t="str">
        <f>IF(第二面シート!AA27="","",第二面シート!AA27)</f>
        <v/>
      </c>
      <c r="AB27" s="88" t="str">
        <f>IF(第二面シート!AB27="","",第二面シート!AB27)</f>
        <v/>
      </c>
      <c r="AC27" s="88" t="str">
        <f>IF(第二面シート!AC27="","",第二面シート!AC27)</f>
        <v/>
      </c>
      <c r="AD27" s="88" t="str">
        <f>IF(第二面シート!AD27="","",第二面シート!AD27)</f>
        <v/>
      </c>
      <c r="AE27" s="88" t="str">
        <f>IF(第二面シート!AE27="","",第二面シート!AE27)</f>
        <v/>
      </c>
      <c r="AF27" s="88" t="str">
        <f>IF(第二面シート!AF27="","",第二面シート!AF27)</f>
        <v/>
      </c>
      <c r="AG27" s="141"/>
      <c r="AH27" s="88" t="str">
        <f>IF(住宅シート!Z27="","",住宅シート!Z27)</f>
        <v/>
      </c>
      <c r="AI27" s="88" t="str">
        <f>IF(住宅シート!AA27="","",住宅シート!AA27)</f>
        <v/>
      </c>
      <c r="AJ27" s="88" t="str">
        <f>IF(住宅シート!AB27="","",住宅シート!AB27)</f>
        <v/>
      </c>
      <c r="AK27" s="88" t="str">
        <f>IF(住宅シート!AC27="","",住宅シート!AC27)</f>
        <v/>
      </c>
      <c r="AL27" s="88" t="str">
        <f>IF(住宅シート!AD27="","",住宅シート!AD27)</f>
        <v/>
      </c>
      <c r="AM27" s="88" t="str">
        <f>IF(住宅シート!AE27="","",住宅シート!AE27)</f>
        <v/>
      </c>
      <c r="AN27" s="88" t="str">
        <f>IF(住宅シート!AF27="","",住宅シート!AF27)</f>
        <v/>
      </c>
      <c r="AO27" s="88" t="str">
        <f>IF(住宅シート!AG27="","",住宅シート!AG27)</f>
        <v/>
      </c>
      <c r="AP27" s="140"/>
      <c r="AQ27" s="140"/>
      <c r="AR27" s="88" t="str">
        <f t="shared" si="1"/>
        <v/>
      </c>
      <c r="AS27" s="88" t="str">
        <f>IF(第二面シート!AG27="","",第二面シート!AG27)</f>
        <v/>
      </c>
      <c r="AT27" s="88" t="str">
        <f>IF(第二面シート!AH27="","",第二面シート!AH27)</f>
        <v/>
      </c>
      <c r="AU27" s="88" t="str">
        <f>IF(第二面シート!AI27="","",第二面シート!AI27)</f>
        <v/>
      </c>
      <c r="AV27" s="88" t="str">
        <f>IF(第二面シート!AJ27="","",第二面シート!AJ27)</f>
        <v/>
      </c>
      <c r="AW27" s="88" t="str">
        <f>IF(第二面シート!AK27="","",第二面シート!AK27)</f>
        <v/>
      </c>
      <c r="AX27" s="88" t="str">
        <f>IF(第二面シート!AL27="","",第二面シート!AL27)</f>
        <v/>
      </c>
      <c r="AY27" s="88" t="str">
        <f>IF(第二面シート!AM27="","",第二面シート!AM27)</f>
        <v/>
      </c>
      <c r="AZ27" s="88" t="str">
        <f>IF(第二面シート!AN27="","",第二面シート!AN27)</f>
        <v/>
      </c>
    </row>
    <row r="28" spans="1:52" s="50" customFormat="1">
      <c r="A28" s="84">
        <v>23</v>
      </c>
      <c r="B28" s="85">
        <v>6</v>
      </c>
      <c r="C28" s="85" t="str">
        <f>IF(第二面シート!V28="","",第二面シート!V28)</f>
        <v/>
      </c>
      <c r="D28" s="85">
        <f t="shared" si="22"/>
        <v>0</v>
      </c>
      <c r="E28" s="85">
        <f t="shared" si="23"/>
        <v>0</v>
      </c>
      <c r="F28" s="85">
        <f t="shared" si="26"/>
        <v>0</v>
      </c>
      <c r="G28" s="85">
        <v>3</v>
      </c>
      <c r="H28" s="85">
        <f t="shared" si="27"/>
        <v>0</v>
      </c>
      <c r="I28" s="85">
        <f>SUM(H$26:H28)*H28</f>
        <v>0</v>
      </c>
      <c r="J28" s="85">
        <f>SUM(H$26:H$29)</f>
        <v>0</v>
      </c>
      <c r="K28" s="85">
        <f t="shared" si="24"/>
        <v>0</v>
      </c>
      <c r="L28" s="84">
        <f t="shared" si="25"/>
        <v>0</v>
      </c>
      <c r="M28" s="84">
        <f>IF(L28=0,0,SUM(L$6:L28))</f>
        <v>0</v>
      </c>
      <c r="N28" s="86"/>
      <c r="O28" s="86"/>
      <c r="P28" s="86"/>
      <c r="Q28" s="87"/>
      <c r="R28" s="86" t="str">
        <f t="shared" si="10"/>
        <v/>
      </c>
      <c r="S28" s="88" t="str">
        <f t="shared" si="19"/>
        <v/>
      </c>
      <c r="T28" s="88" t="str">
        <f t="shared" ref="T28:V28" si="29">T27</f>
        <v/>
      </c>
      <c r="U28" s="88" t="str">
        <f t="shared" si="29"/>
        <v/>
      </c>
      <c r="V28" s="88" t="str">
        <f t="shared" si="29"/>
        <v/>
      </c>
      <c r="W28" s="88" t="str">
        <f>IF(第二面シート!W28="","",第二面シート!W28)</f>
        <v/>
      </c>
      <c r="X28" s="88" t="str">
        <f>IF(第二面シート!X28="","",第二面シート!X28)</f>
        <v/>
      </c>
      <c r="Y28" s="88" t="str">
        <f>IF(第二面シート!Y28="","",第二面シート!Y28)</f>
        <v/>
      </c>
      <c r="Z28" s="88" t="str">
        <f>IF(第二面シート!Z28="","",第二面シート!Z28)</f>
        <v/>
      </c>
      <c r="AA28" s="88" t="str">
        <f>IF(第二面シート!AA28="","",第二面シート!AA28)</f>
        <v/>
      </c>
      <c r="AB28" s="88" t="str">
        <f>IF(第二面シート!AB28="","",第二面シート!AB28)</f>
        <v/>
      </c>
      <c r="AC28" s="88" t="str">
        <f>IF(第二面シート!AC28="","",第二面シート!AC28)</f>
        <v/>
      </c>
      <c r="AD28" s="88" t="str">
        <f>IF(第二面シート!AD28="","",第二面シート!AD28)</f>
        <v/>
      </c>
      <c r="AE28" s="88" t="str">
        <f>IF(第二面シート!AE28="","",第二面シート!AE28)</f>
        <v/>
      </c>
      <c r="AF28" s="88" t="str">
        <f>IF(第二面シート!AF28="","",第二面シート!AF28)</f>
        <v/>
      </c>
      <c r="AG28" s="141"/>
      <c r="AH28" s="88" t="str">
        <f>IF(住宅シート!Z28="","",住宅シート!Z28)</f>
        <v/>
      </c>
      <c r="AI28" s="88" t="str">
        <f>IF(住宅シート!AA28="","",住宅シート!AA28)</f>
        <v/>
      </c>
      <c r="AJ28" s="88" t="str">
        <f>IF(住宅シート!AB28="","",住宅シート!AB28)</f>
        <v/>
      </c>
      <c r="AK28" s="88" t="str">
        <f>IF(住宅シート!AC28="","",住宅シート!AC28)</f>
        <v/>
      </c>
      <c r="AL28" s="88" t="str">
        <f>IF(住宅シート!AD28="","",住宅シート!AD28)</f>
        <v/>
      </c>
      <c r="AM28" s="88" t="str">
        <f>IF(住宅シート!AE28="","",住宅シート!AE28)</f>
        <v/>
      </c>
      <c r="AN28" s="88" t="str">
        <f>IF(住宅シート!AF28="","",住宅シート!AF28)</f>
        <v/>
      </c>
      <c r="AO28" s="88" t="str">
        <f>IF(住宅シート!AG28="","",住宅シート!AG28)</f>
        <v/>
      </c>
      <c r="AP28" s="140"/>
      <c r="AQ28" s="140"/>
      <c r="AR28" s="88" t="str">
        <f t="shared" si="1"/>
        <v/>
      </c>
      <c r="AS28" s="88" t="str">
        <f>IF(第二面シート!AG28="","",第二面シート!AG28)</f>
        <v/>
      </c>
      <c r="AT28" s="88" t="str">
        <f>IF(第二面シート!AH28="","",第二面シート!AH28)</f>
        <v/>
      </c>
      <c r="AU28" s="88" t="str">
        <f>IF(第二面シート!AI28="","",第二面シート!AI28)</f>
        <v/>
      </c>
      <c r="AV28" s="88" t="str">
        <f>IF(第二面シート!AJ28="","",第二面シート!AJ28)</f>
        <v/>
      </c>
      <c r="AW28" s="88" t="str">
        <f>IF(第二面シート!AK28="","",第二面シート!AK28)</f>
        <v/>
      </c>
      <c r="AX28" s="88" t="str">
        <f>IF(第二面シート!AL28="","",第二面シート!AL28)</f>
        <v/>
      </c>
      <c r="AY28" s="88" t="str">
        <f>IF(第二面シート!AM28="","",第二面シート!AM28)</f>
        <v/>
      </c>
      <c r="AZ28" s="88" t="str">
        <f>IF(第二面シート!AN28="","",第二面シート!AN28)</f>
        <v/>
      </c>
    </row>
    <row r="29" spans="1:52" s="50" customFormat="1">
      <c r="A29" s="84">
        <v>24</v>
      </c>
      <c r="B29" s="85">
        <v>6</v>
      </c>
      <c r="C29" s="85" t="str">
        <f>IF(第二面シート!V29="","",第二面シート!V29)</f>
        <v/>
      </c>
      <c r="D29" s="85">
        <f t="shared" si="22"/>
        <v>0</v>
      </c>
      <c r="E29" s="85">
        <f t="shared" si="23"/>
        <v>0</v>
      </c>
      <c r="F29" s="85">
        <f t="shared" si="26"/>
        <v>0</v>
      </c>
      <c r="G29" s="85">
        <v>4</v>
      </c>
      <c r="H29" s="85">
        <f t="shared" si="27"/>
        <v>0</v>
      </c>
      <c r="I29" s="85">
        <f>SUM(H$26:H29)*H29</f>
        <v>0</v>
      </c>
      <c r="J29" s="85">
        <f>SUM(H$26:H$29)</f>
        <v>0</v>
      </c>
      <c r="K29" s="85">
        <f t="shared" si="24"/>
        <v>0</v>
      </c>
      <c r="L29" s="84">
        <f t="shared" si="25"/>
        <v>0</v>
      </c>
      <c r="M29" s="84">
        <f>IF(L29=0,0,SUM(L$6:L29))</f>
        <v>0</v>
      </c>
      <c r="N29" s="86"/>
      <c r="O29" s="86"/>
      <c r="P29" s="86"/>
      <c r="Q29" s="87"/>
      <c r="R29" s="86" t="str">
        <f t="shared" si="10"/>
        <v/>
      </c>
      <c r="S29" s="88" t="str">
        <f t="shared" si="19"/>
        <v/>
      </c>
      <c r="T29" s="88" t="str">
        <f>T28</f>
        <v/>
      </c>
      <c r="U29" s="88" t="str">
        <f t="shared" ref="U29:V29" si="30">U28</f>
        <v/>
      </c>
      <c r="V29" s="88" t="str">
        <f t="shared" si="30"/>
        <v/>
      </c>
      <c r="W29" s="88" t="str">
        <f>IF(第二面シート!W29="","",第二面シート!W29)</f>
        <v/>
      </c>
      <c r="X29" s="88" t="str">
        <f>IF(第二面シート!X29="","",第二面シート!X29)</f>
        <v/>
      </c>
      <c r="Y29" s="88" t="str">
        <f>IF(第二面シート!Y29="","",第二面シート!Y29)</f>
        <v/>
      </c>
      <c r="Z29" s="88" t="str">
        <f>IF(第二面シート!Z29="","",第二面シート!Z29)</f>
        <v/>
      </c>
      <c r="AA29" s="88" t="str">
        <f>IF(第二面シート!AA29="","",第二面シート!AA29)</f>
        <v/>
      </c>
      <c r="AB29" s="88" t="str">
        <f>IF(第二面シート!AB29="","",第二面シート!AB29)</f>
        <v/>
      </c>
      <c r="AC29" s="88" t="str">
        <f>IF(第二面シート!AC29="","",第二面シート!AC29)</f>
        <v/>
      </c>
      <c r="AD29" s="88" t="str">
        <f>IF(第二面シート!AD29="","",第二面シート!AD29)</f>
        <v/>
      </c>
      <c r="AE29" s="88" t="str">
        <f>IF(第二面シート!AE29="","",第二面シート!AE29)</f>
        <v/>
      </c>
      <c r="AF29" s="88" t="str">
        <f>IF(第二面シート!AF29="","",第二面シート!AF29)</f>
        <v/>
      </c>
      <c r="AG29" s="141"/>
      <c r="AH29" s="88" t="str">
        <f>IF(住宅シート!Z29="","",住宅シート!Z29)</f>
        <v/>
      </c>
      <c r="AI29" s="88" t="str">
        <f>IF(住宅シート!AA29="","",住宅シート!AA29)</f>
        <v/>
      </c>
      <c r="AJ29" s="88" t="str">
        <f>IF(住宅シート!AB29="","",住宅シート!AB29)</f>
        <v/>
      </c>
      <c r="AK29" s="88" t="str">
        <f>IF(住宅シート!AC29="","",住宅シート!AC29)</f>
        <v/>
      </c>
      <c r="AL29" s="88" t="str">
        <f>IF(住宅シート!AD29="","",住宅シート!AD29)</f>
        <v/>
      </c>
      <c r="AM29" s="88" t="str">
        <f>IF(住宅シート!AE29="","",住宅シート!AE29)</f>
        <v/>
      </c>
      <c r="AN29" s="88" t="str">
        <f>IF(住宅シート!AF29="","",住宅シート!AF29)</f>
        <v/>
      </c>
      <c r="AO29" s="88" t="str">
        <f>IF(住宅シート!AG29="","",住宅シート!AG29)</f>
        <v/>
      </c>
      <c r="AP29" s="140"/>
      <c r="AQ29" s="140"/>
      <c r="AR29" s="88" t="str">
        <f t="shared" si="1"/>
        <v/>
      </c>
      <c r="AS29" s="88" t="str">
        <f>IF(第二面シート!AG29="","",第二面シート!AG29)</f>
        <v/>
      </c>
      <c r="AT29" s="88" t="str">
        <f>IF(第二面シート!AH29="","",第二面シート!AH29)</f>
        <v/>
      </c>
      <c r="AU29" s="88" t="str">
        <f>IF(第二面シート!AI29="","",第二面シート!AI29)</f>
        <v/>
      </c>
      <c r="AV29" s="88" t="str">
        <f>IF(第二面シート!AJ29="","",第二面シート!AJ29)</f>
        <v/>
      </c>
      <c r="AW29" s="88" t="str">
        <f>IF(第二面シート!AK29="","",第二面シート!AK29)</f>
        <v/>
      </c>
      <c r="AX29" s="88" t="str">
        <f>IF(第二面シート!AL29="","",第二面シート!AL29)</f>
        <v/>
      </c>
      <c r="AY29" s="88" t="str">
        <f>IF(第二面シート!AM29="","",第二面シート!AM29)</f>
        <v/>
      </c>
      <c r="AZ29" s="88" t="str">
        <f>IF(第二面シート!AN29="","",第二面シート!AN29)</f>
        <v/>
      </c>
    </row>
    <row r="30" spans="1:52" s="96" customFormat="1">
      <c r="A30" s="90">
        <v>25</v>
      </c>
      <c r="B30" s="91">
        <v>7</v>
      </c>
      <c r="C30" s="91" t="str">
        <f>IF(第二面シート!V30="","",第二面シート!V30)</f>
        <v/>
      </c>
      <c r="D30" s="91">
        <f t="shared" si="22"/>
        <v>0</v>
      </c>
      <c r="E30" s="91">
        <f t="shared" si="23"/>
        <v>0</v>
      </c>
      <c r="F30" s="91">
        <f>IF(E30&gt;1,D30,0)</f>
        <v>0</v>
      </c>
      <c r="G30" s="91">
        <v>1</v>
      </c>
      <c r="H30" s="91">
        <f t="shared" si="27"/>
        <v>0</v>
      </c>
      <c r="I30" s="91">
        <f>SUM(H$30:H30)*H30</f>
        <v>0</v>
      </c>
      <c r="J30" s="91">
        <f>SUM(H$30:H$33)</f>
        <v>0</v>
      </c>
      <c r="K30" s="91">
        <f t="shared" si="24"/>
        <v>0</v>
      </c>
      <c r="L30" s="90">
        <f t="shared" si="25"/>
        <v>0</v>
      </c>
      <c r="M30" s="90">
        <f>IF(L30=0,0,SUM(L$6:L30))</f>
        <v>0</v>
      </c>
      <c r="N30" s="92"/>
      <c r="O30" s="92"/>
      <c r="P30" s="92"/>
      <c r="Q30" s="93"/>
      <c r="R30" s="92" t="str">
        <f t="shared" si="10"/>
        <v/>
      </c>
      <c r="S30" s="94" t="str">
        <f>IF(K30=0,"",K30)</f>
        <v/>
      </c>
      <c r="T30" s="94" t="str">
        <f>T6</f>
        <v/>
      </c>
      <c r="U30" s="94" t="str">
        <f>U6</f>
        <v/>
      </c>
      <c r="V30" s="94" t="str">
        <f>V6</f>
        <v/>
      </c>
      <c r="W30" s="94" t="str">
        <f>IF(第二面シート!W30="","",第二面シート!W30)</f>
        <v/>
      </c>
      <c r="X30" s="94" t="str">
        <f>IF(第二面シート!X30="","",第二面シート!X30)</f>
        <v/>
      </c>
      <c r="Y30" s="94" t="str">
        <f>IF(第二面シート!Y30="","",第二面シート!Y30)</f>
        <v/>
      </c>
      <c r="Z30" s="94" t="str">
        <f>IF(第二面シート!Z30="","",第二面シート!Z30)</f>
        <v/>
      </c>
      <c r="AA30" s="94" t="str">
        <f>IF(第二面シート!AA30="","",第二面シート!AA30)</f>
        <v/>
      </c>
      <c r="AB30" s="94" t="str">
        <f>IF(第二面シート!AB30="","",第二面シート!AB30)</f>
        <v/>
      </c>
      <c r="AC30" s="94" t="str">
        <f>IF(第二面シート!AC30="","",第二面シート!AC30)</f>
        <v/>
      </c>
      <c r="AD30" s="94" t="str">
        <f>IF(第二面シート!AD30="","",第二面シート!AD30)</f>
        <v/>
      </c>
      <c r="AE30" s="94" t="str">
        <f>IF(第二面シート!AE30="","",第二面シート!AE30)</f>
        <v/>
      </c>
      <c r="AF30" s="94" t="str">
        <f>IF(第二面シート!AF30="","",第二面シート!AF30)</f>
        <v/>
      </c>
      <c r="AG30" s="141"/>
      <c r="AH30" s="94" t="str">
        <f>IF(住宅シート!Z30="","",住宅シート!Z30)</f>
        <v/>
      </c>
      <c r="AI30" s="94" t="str">
        <f>IF(住宅シート!AA30="","",住宅シート!AA30)</f>
        <v/>
      </c>
      <c r="AJ30" s="94" t="str">
        <f>IF(住宅シート!AB30="","",住宅シート!AB30)</f>
        <v/>
      </c>
      <c r="AK30" s="94" t="str">
        <f>IF(住宅シート!AC30="","",住宅シート!AC30)</f>
        <v/>
      </c>
      <c r="AL30" s="94" t="str">
        <f>IF(住宅シート!AD30="","",住宅シート!AD30)</f>
        <v/>
      </c>
      <c r="AM30" s="94" t="str">
        <f>IF(住宅シート!AE30="","",住宅シート!AE30)</f>
        <v/>
      </c>
      <c r="AN30" s="94" t="str">
        <f>IF(住宅シート!AF30="","",住宅シート!AF30)</f>
        <v/>
      </c>
      <c r="AO30" s="94" t="str">
        <f>IF(住宅シート!AG30="","",住宅シート!AG30)</f>
        <v/>
      </c>
      <c r="AP30" s="140"/>
      <c r="AQ30" s="140"/>
      <c r="AR30" s="94" t="str">
        <f t="shared" si="1"/>
        <v/>
      </c>
      <c r="AS30" s="94" t="str">
        <f>IF(第二面シート!AG30="","",第二面シート!AG30)</f>
        <v/>
      </c>
      <c r="AT30" s="94" t="str">
        <f>IF(第二面シート!AH30="","",第二面シート!AH30)</f>
        <v/>
      </c>
      <c r="AU30" s="94" t="str">
        <f>IF(第二面シート!AI30="","",第二面シート!AI30)</f>
        <v/>
      </c>
      <c r="AV30" s="94" t="str">
        <f>IF(第二面シート!AJ30="","",第二面シート!AJ30)</f>
        <v/>
      </c>
      <c r="AW30" s="94" t="str">
        <f>IF(第二面シート!AK30="","",第二面シート!AK30)</f>
        <v/>
      </c>
      <c r="AX30" s="94" t="str">
        <f>IF(第二面シート!AL30="","",第二面シート!AL30)</f>
        <v/>
      </c>
      <c r="AY30" s="94" t="str">
        <f>IF(第二面シート!AM30="","",第二面シート!AM30)</f>
        <v/>
      </c>
      <c r="AZ30" s="94" t="str">
        <f>IF(第二面シート!AN30="","",第二面シート!AN30)</f>
        <v/>
      </c>
    </row>
    <row r="31" spans="1:52" s="96" customFormat="1">
      <c r="A31" s="90">
        <v>26</v>
      </c>
      <c r="B31" s="91">
        <v>7</v>
      </c>
      <c r="C31" s="91" t="str">
        <f>IF(第二面シート!V31="","",第二面シート!V31)</f>
        <v/>
      </c>
      <c r="D31" s="91">
        <f t="shared" si="22"/>
        <v>0</v>
      </c>
      <c r="E31" s="91">
        <f t="shared" si="23"/>
        <v>0</v>
      </c>
      <c r="F31" s="91">
        <f t="shared" si="26"/>
        <v>0</v>
      </c>
      <c r="G31" s="91">
        <v>2</v>
      </c>
      <c r="H31" s="91">
        <f t="shared" si="27"/>
        <v>0</v>
      </c>
      <c r="I31" s="91">
        <f>SUM(H$30:H31)*H31</f>
        <v>0</v>
      </c>
      <c r="J31" s="91">
        <f>SUM(H$30:H$33)</f>
        <v>0</v>
      </c>
      <c r="K31" s="91">
        <f t="shared" si="24"/>
        <v>0</v>
      </c>
      <c r="L31" s="90">
        <f t="shared" si="25"/>
        <v>0</v>
      </c>
      <c r="M31" s="90">
        <f>IF(L31=0,0,SUM(L$6:L31))</f>
        <v>0</v>
      </c>
      <c r="N31" s="92"/>
      <c r="O31" s="92"/>
      <c r="P31" s="92"/>
      <c r="Q31" s="93"/>
      <c r="R31" s="92" t="str">
        <f t="shared" si="10"/>
        <v/>
      </c>
      <c r="S31" s="94" t="str">
        <f t="shared" si="19"/>
        <v/>
      </c>
      <c r="T31" s="94" t="str">
        <f t="shared" ref="T31:V31" si="31">T30</f>
        <v/>
      </c>
      <c r="U31" s="94" t="str">
        <f t="shared" si="31"/>
        <v/>
      </c>
      <c r="V31" s="94" t="str">
        <f t="shared" si="31"/>
        <v/>
      </c>
      <c r="W31" s="94" t="str">
        <f>IF(第二面シート!W31="","",第二面シート!W31)</f>
        <v/>
      </c>
      <c r="X31" s="94" t="str">
        <f>IF(第二面シート!X31="","",第二面シート!X31)</f>
        <v/>
      </c>
      <c r="Y31" s="94" t="str">
        <f>IF(第二面シート!Y31="","",第二面シート!Y31)</f>
        <v/>
      </c>
      <c r="Z31" s="94" t="str">
        <f>IF(第二面シート!Z31="","",第二面シート!Z31)</f>
        <v/>
      </c>
      <c r="AA31" s="94" t="str">
        <f>IF(第二面シート!AA31="","",第二面シート!AA31)</f>
        <v/>
      </c>
      <c r="AB31" s="94" t="str">
        <f>IF(第二面シート!AB31="","",第二面シート!AB31)</f>
        <v/>
      </c>
      <c r="AC31" s="94" t="str">
        <f>IF(第二面シート!AC31="","",第二面シート!AC31)</f>
        <v/>
      </c>
      <c r="AD31" s="94" t="str">
        <f>IF(第二面シート!AD31="","",第二面シート!AD31)</f>
        <v/>
      </c>
      <c r="AE31" s="94" t="str">
        <f>IF(第二面シート!AE31="","",第二面シート!AE31)</f>
        <v/>
      </c>
      <c r="AF31" s="94" t="str">
        <f>IF(第二面シート!AF31="","",第二面シート!AF31)</f>
        <v/>
      </c>
      <c r="AG31" s="141"/>
      <c r="AH31" s="94" t="str">
        <f>IF(住宅シート!Z31="","",住宅シート!Z31)</f>
        <v/>
      </c>
      <c r="AI31" s="94" t="str">
        <f>IF(住宅シート!AA31="","",住宅シート!AA31)</f>
        <v/>
      </c>
      <c r="AJ31" s="94" t="str">
        <f>IF(住宅シート!AB31="","",住宅シート!AB31)</f>
        <v/>
      </c>
      <c r="AK31" s="94" t="str">
        <f>IF(住宅シート!AC31="","",住宅シート!AC31)</f>
        <v/>
      </c>
      <c r="AL31" s="94" t="str">
        <f>IF(住宅シート!AD31="","",住宅シート!AD31)</f>
        <v/>
      </c>
      <c r="AM31" s="94" t="str">
        <f>IF(住宅シート!AE31="","",住宅シート!AE31)</f>
        <v/>
      </c>
      <c r="AN31" s="94" t="str">
        <f>IF(住宅シート!AF31="","",住宅シート!AF31)</f>
        <v/>
      </c>
      <c r="AO31" s="94" t="str">
        <f>IF(住宅シート!AG31="","",住宅シート!AG31)</f>
        <v/>
      </c>
      <c r="AP31" s="140"/>
      <c r="AQ31" s="140"/>
      <c r="AR31" s="94" t="str">
        <f t="shared" si="1"/>
        <v/>
      </c>
      <c r="AS31" s="94" t="str">
        <f>IF(第二面シート!AG31="","",第二面シート!AG31)</f>
        <v/>
      </c>
      <c r="AT31" s="94" t="str">
        <f>IF(第二面シート!AH31="","",第二面シート!AH31)</f>
        <v/>
      </c>
      <c r="AU31" s="94" t="str">
        <f>IF(第二面シート!AI31="","",第二面シート!AI31)</f>
        <v/>
      </c>
      <c r="AV31" s="94" t="str">
        <f>IF(第二面シート!AJ31="","",第二面シート!AJ31)</f>
        <v/>
      </c>
      <c r="AW31" s="94" t="str">
        <f>IF(第二面シート!AK31="","",第二面シート!AK31)</f>
        <v/>
      </c>
      <c r="AX31" s="94" t="str">
        <f>IF(第二面シート!AL31="","",第二面シート!AL31)</f>
        <v/>
      </c>
      <c r="AY31" s="94" t="str">
        <f>IF(第二面シート!AM31="","",第二面シート!AM31)</f>
        <v/>
      </c>
      <c r="AZ31" s="94" t="str">
        <f>IF(第二面シート!AN31="","",第二面シート!AN31)</f>
        <v/>
      </c>
    </row>
    <row r="32" spans="1:52" s="96" customFormat="1">
      <c r="A32" s="90">
        <v>27</v>
      </c>
      <c r="B32" s="91">
        <v>7</v>
      </c>
      <c r="C32" s="91" t="str">
        <f>IF(第二面シート!V32="","",第二面シート!V32)</f>
        <v/>
      </c>
      <c r="D32" s="91">
        <f t="shared" si="22"/>
        <v>0</v>
      </c>
      <c r="E32" s="91">
        <f t="shared" si="23"/>
        <v>0</v>
      </c>
      <c r="F32" s="91">
        <f t="shared" si="26"/>
        <v>0</v>
      </c>
      <c r="G32" s="91">
        <v>3</v>
      </c>
      <c r="H32" s="91">
        <f t="shared" si="27"/>
        <v>0</v>
      </c>
      <c r="I32" s="91">
        <f>SUM(H$30:H32)*H32</f>
        <v>0</v>
      </c>
      <c r="J32" s="91">
        <f>SUM(H$30:H$33)</f>
        <v>0</v>
      </c>
      <c r="K32" s="91">
        <f t="shared" si="24"/>
        <v>0</v>
      </c>
      <c r="L32" s="90">
        <f t="shared" si="25"/>
        <v>0</v>
      </c>
      <c r="M32" s="90">
        <f>IF(L32=0,0,SUM(L$6:L32))</f>
        <v>0</v>
      </c>
      <c r="N32" s="92"/>
      <c r="O32" s="92"/>
      <c r="P32" s="92"/>
      <c r="Q32" s="93"/>
      <c r="R32" s="92" t="str">
        <f t="shared" si="10"/>
        <v/>
      </c>
      <c r="S32" s="94" t="str">
        <f t="shared" si="19"/>
        <v/>
      </c>
      <c r="T32" s="94" t="str">
        <f>T31</f>
        <v/>
      </c>
      <c r="U32" s="94" t="str">
        <f t="shared" ref="U32:V33" si="32">U31</f>
        <v/>
      </c>
      <c r="V32" s="94" t="str">
        <f t="shared" si="32"/>
        <v/>
      </c>
      <c r="W32" s="94" t="str">
        <f>IF(第二面シート!W32="","",第二面シート!W32)</f>
        <v/>
      </c>
      <c r="X32" s="94" t="str">
        <f>IF(第二面シート!X32="","",第二面シート!X32)</f>
        <v/>
      </c>
      <c r="Y32" s="94" t="str">
        <f>IF(第二面シート!Y32="","",第二面シート!Y32)</f>
        <v/>
      </c>
      <c r="Z32" s="94" t="str">
        <f>IF(第二面シート!Z32="","",第二面シート!Z32)</f>
        <v/>
      </c>
      <c r="AA32" s="94" t="str">
        <f>IF(第二面シート!AA32="","",第二面シート!AA32)</f>
        <v/>
      </c>
      <c r="AB32" s="94" t="str">
        <f>IF(第二面シート!AB32="","",第二面シート!AB32)</f>
        <v/>
      </c>
      <c r="AC32" s="94" t="str">
        <f>IF(第二面シート!AC32="","",第二面シート!AC32)</f>
        <v/>
      </c>
      <c r="AD32" s="94" t="str">
        <f>IF(第二面シート!AD32="","",第二面シート!AD32)</f>
        <v/>
      </c>
      <c r="AE32" s="94" t="str">
        <f>IF(第二面シート!AE32="","",第二面シート!AE32)</f>
        <v/>
      </c>
      <c r="AF32" s="94" t="str">
        <f>IF(第二面シート!AF32="","",第二面シート!AF32)</f>
        <v/>
      </c>
      <c r="AG32" s="141"/>
      <c r="AH32" s="94" t="str">
        <f>IF(住宅シート!Z32="","",住宅シート!Z32)</f>
        <v/>
      </c>
      <c r="AI32" s="94" t="str">
        <f>IF(住宅シート!AA32="","",住宅シート!AA32)</f>
        <v/>
      </c>
      <c r="AJ32" s="94" t="str">
        <f>IF(住宅シート!AB32="","",住宅シート!AB32)</f>
        <v/>
      </c>
      <c r="AK32" s="94" t="str">
        <f>IF(住宅シート!AC32="","",住宅シート!AC32)</f>
        <v/>
      </c>
      <c r="AL32" s="94" t="str">
        <f>IF(住宅シート!AD32="","",住宅シート!AD32)</f>
        <v/>
      </c>
      <c r="AM32" s="94" t="str">
        <f>IF(住宅シート!AE32="","",住宅シート!AE32)</f>
        <v/>
      </c>
      <c r="AN32" s="94" t="str">
        <f>IF(住宅シート!AF32="","",住宅シート!AF32)</f>
        <v/>
      </c>
      <c r="AO32" s="94" t="str">
        <f>IF(住宅シート!AG32="","",住宅シート!AG32)</f>
        <v/>
      </c>
      <c r="AP32" s="140"/>
      <c r="AQ32" s="140"/>
      <c r="AR32" s="94" t="str">
        <f t="shared" si="1"/>
        <v/>
      </c>
      <c r="AS32" s="94" t="str">
        <f>IF(第二面シート!AG32="","",第二面シート!AG32)</f>
        <v/>
      </c>
      <c r="AT32" s="94" t="str">
        <f>IF(第二面シート!AH32="","",第二面シート!AH32)</f>
        <v/>
      </c>
      <c r="AU32" s="94" t="str">
        <f>IF(第二面シート!AI32="","",第二面シート!AI32)</f>
        <v/>
      </c>
      <c r="AV32" s="94" t="str">
        <f>IF(第二面シート!AJ32="","",第二面シート!AJ32)</f>
        <v/>
      </c>
      <c r="AW32" s="94" t="str">
        <f>IF(第二面シート!AK32="","",第二面シート!AK32)</f>
        <v/>
      </c>
      <c r="AX32" s="94" t="str">
        <f>IF(第二面シート!AL32="","",第二面シート!AL32)</f>
        <v/>
      </c>
      <c r="AY32" s="94" t="str">
        <f>IF(第二面シート!AM32="","",第二面シート!AM32)</f>
        <v/>
      </c>
      <c r="AZ32" s="94" t="str">
        <f>IF(第二面シート!AN32="","",第二面シート!AN32)</f>
        <v/>
      </c>
    </row>
    <row r="33" spans="1:52" s="96" customFormat="1">
      <c r="A33" s="90">
        <v>28</v>
      </c>
      <c r="B33" s="91">
        <v>7</v>
      </c>
      <c r="C33" s="91" t="str">
        <f>IF(第二面シート!V33="","",第二面シート!V33)</f>
        <v/>
      </c>
      <c r="D33" s="91">
        <f t="shared" si="22"/>
        <v>0</v>
      </c>
      <c r="E33" s="91">
        <f t="shared" si="23"/>
        <v>0</v>
      </c>
      <c r="F33" s="91">
        <f t="shared" si="26"/>
        <v>0</v>
      </c>
      <c r="G33" s="91">
        <v>4</v>
      </c>
      <c r="H33" s="91">
        <f t="shared" si="27"/>
        <v>0</v>
      </c>
      <c r="I33" s="91">
        <f>SUM(H$30:H33)*H33</f>
        <v>0</v>
      </c>
      <c r="J33" s="91">
        <f>SUM(H$30:H$33)</f>
        <v>0</v>
      </c>
      <c r="K33" s="91">
        <f t="shared" si="24"/>
        <v>0</v>
      </c>
      <c r="L33" s="90">
        <f t="shared" si="25"/>
        <v>0</v>
      </c>
      <c r="M33" s="90">
        <f>IF(L33=0,0,SUM(L$6:L33))</f>
        <v>0</v>
      </c>
      <c r="N33" s="92"/>
      <c r="O33" s="92"/>
      <c r="P33" s="92"/>
      <c r="Q33" s="93"/>
      <c r="R33" s="92" t="str">
        <f t="shared" si="10"/>
        <v/>
      </c>
      <c r="S33" s="94" t="str">
        <f t="shared" si="19"/>
        <v/>
      </c>
      <c r="T33" s="94" t="str">
        <f>T32</f>
        <v/>
      </c>
      <c r="U33" s="94" t="str">
        <f t="shared" si="32"/>
        <v/>
      </c>
      <c r="V33" s="94" t="str">
        <f t="shared" si="32"/>
        <v/>
      </c>
      <c r="W33" s="94" t="str">
        <f>IF(第二面シート!W33="","",第二面シート!W33)</f>
        <v/>
      </c>
      <c r="X33" s="94" t="str">
        <f>IF(第二面シート!X33="","",第二面シート!X33)</f>
        <v/>
      </c>
      <c r="Y33" s="94" t="str">
        <f>IF(第二面シート!Y33="","",第二面シート!Y33)</f>
        <v/>
      </c>
      <c r="Z33" s="94" t="str">
        <f>IF(第二面シート!Z33="","",第二面シート!Z33)</f>
        <v/>
      </c>
      <c r="AA33" s="94" t="str">
        <f>IF(第二面シート!AA33="","",第二面シート!AA33)</f>
        <v/>
      </c>
      <c r="AB33" s="94" t="str">
        <f>IF(第二面シート!AB33="","",第二面シート!AB33)</f>
        <v/>
      </c>
      <c r="AC33" s="94" t="str">
        <f>IF(第二面シート!AC33="","",第二面シート!AC33)</f>
        <v/>
      </c>
      <c r="AD33" s="94" t="str">
        <f>IF(第二面シート!AD33="","",第二面シート!AD33)</f>
        <v/>
      </c>
      <c r="AE33" s="94" t="str">
        <f>IF(第二面シート!AE33="","",第二面シート!AE33)</f>
        <v/>
      </c>
      <c r="AF33" s="94" t="str">
        <f>IF(第二面シート!AF33="","",第二面シート!AF33)</f>
        <v/>
      </c>
      <c r="AG33" s="141"/>
      <c r="AH33" s="94" t="str">
        <f>IF(住宅シート!Z33="","",住宅シート!Z33)</f>
        <v/>
      </c>
      <c r="AI33" s="94" t="str">
        <f>IF(住宅シート!AA33="","",住宅シート!AA33)</f>
        <v/>
      </c>
      <c r="AJ33" s="94" t="str">
        <f>IF(住宅シート!AB33="","",住宅シート!AB33)</f>
        <v/>
      </c>
      <c r="AK33" s="94" t="str">
        <f>IF(住宅シート!AC33="","",住宅シート!AC33)</f>
        <v/>
      </c>
      <c r="AL33" s="94" t="str">
        <f>IF(住宅シート!AD33="","",住宅シート!AD33)</f>
        <v/>
      </c>
      <c r="AM33" s="94" t="str">
        <f>IF(住宅シート!AE33="","",住宅シート!AE33)</f>
        <v/>
      </c>
      <c r="AN33" s="94" t="str">
        <f>IF(住宅シート!AF33="","",住宅シート!AF33)</f>
        <v/>
      </c>
      <c r="AO33" s="94" t="str">
        <f>IF(住宅シート!AG33="","",住宅シート!AG33)</f>
        <v/>
      </c>
      <c r="AP33" s="140"/>
      <c r="AQ33" s="140"/>
      <c r="AR33" s="94" t="str">
        <f t="shared" si="1"/>
        <v/>
      </c>
      <c r="AS33" s="94" t="str">
        <f>IF(第二面シート!AG33="","",第二面シート!AG33)</f>
        <v/>
      </c>
      <c r="AT33" s="94" t="str">
        <f>IF(第二面シート!AH33="","",第二面シート!AH33)</f>
        <v/>
      </c>
      <c r="AU33" s="94" t="str">
        <f>IF(第二面シート!AI33="","",第二面シート!AI33)</f>
        <v/>
      </c>
      <c r="AV33" s="94" t="str">
        <f>IF(第二面シート!AJ33="","",第二面シート!AJ33)</f>
        <v/>
      </c>
      <c r="AW33" s="94" t="str">
        <f>IF(第二面シート!AK33="","",第二面シート!AK33)</f>
        <v/>
      </c>
      <c r="AX33" s="94" t="str">
        <f>IF(第二面シート!AL33="","",第二面シート!AL33)</f>
        <v/>
      </c>
      <c r="AY33" s="94" t="str">
        <f>IF(第二面シート!AM33="","",第二面シート!AM33)</f>
        <v/>
      </c>
      <c r="AZ33" s="94" t="str">
        <f>IF(第二面シート!AN33="","",第二面シート!AN33)</f>
        <v/>
      </c>
    </row>
    <row r="34" spans="1:52" s="97" customFormat="1">
      <c r="A34" s="74">
        <v>29</v>
      </c>
      <c r="B34" s="75">
        <v>8</v>
      </c>
      <c r="C34" s="75" t="str">
        <f>IF(第二面シート!V34="","",第二面シート!V34)</f>
        <v/>
      </c>
      <c r="D34" s="75">
        <f t="shared" si="22"/>
        <v>0</v>
      </c>
      <c r="E34" s="75">
        <f t="shared" si="23"/>
        <v>0</v>
      </c>
      <c r="F34" s="75">
        <f t="shared" si="26"/>
        <v>0</v>
      </c>
      <c r="G34" s="75">
        <v>1</v>
      </c>
      <c r="H34" s="75">
        <f t="shared" si="27"/>
        <v>0</v>
      </c>
      <c r="I34" s="75">
        <f>SUM(H$34:H34)*H34</f>
        <v>0</v>
      </c>
      <c r="J34" s="75">
        <f>SUM(H$34:H$37)</f>
        <v>0</v>
      </c>
      <c r="K34" s="75">
        <f t="shared" si="24"/>
        <v>0</v>
      </c>
      <c r="L34" s="74">
        <f t="shared" si="25"/>
        <v>0</v>
      </c>
      <c r="M34" s="74">
        <f>IF(L34=0,0,SUM(L$6:L34))</f>
        <v>0</v>
      </c>
      <c r="N34" s="76"/>
      <c r="O34" s="76"/>
      <c r="P34" s="76"/>
      <c r="Q34" s="77"/>
      <c r="R34" s="76" t="str">
        <f t="shared" si="10"/>
        <v/>
      </c>
      <c r="S34" s="73" t="str">
        <f>IF(K34=0,"",K34)</f>
        <v/>
      </c>
      <c r="T34" s="73" t="str">
        <f>T6</f>
        <v/>
      </c>
      <c r="U34" s="73" t="str">
        <f>U6</f>
        <v/>
      </c>
      <c r="V34" s="73" t="str">
        <f>V6</f>
        <v/>
      </c>
      <c r="W34" s="73" t="str">
        <f>IF(第二面シート!W34="","",第二面シート!W34)</f>
        <v/>
      </c>
      <c r="X34" s="73" t="str">
        <f>IF(第二面シート!X34="","",第二面シート!X34)</f>
        <v/>
      </c>
      <c r="Y34" s="73" t="str">
        <f>IF(第二面シート!Y34="","",第二面シート!Y34)</f>
        <v/>
      </c>
      <c r="Z34" s="73" t="str">
        <f>IF(第二面シート!Z34="","",第二面シート!Z34)</f>
        <v/>
      </c>
      <c r="AA34" s="73" t="str">
        <f>IF(第二面シート!AA34="","",第二面シート!AA34)</f>
        <v/>
      </c>
      <c r="AB34" s="73" t="str">
        <f>IF(第二面シート!AB34="","",第二面シート!AB34)</f>
        <v/>
      </c>
      <c r="AC34" s="73" t="str">
        <f>IF(第二面シート!AC34="","",第二面シート!AC34)</f>
        <v/>
      </c>
      <c r="AD34" s="73" t="str">
        <f>IF(第二面シート!AD34="","",第二面シート!AD34)</f>
        <v/>
      </c>
      <c r="AE34" s="73" t="str">
        <f>IF(第二面シート!AE34="","",第二面シート!AE34)</f>
        <v/>
      </c>
      <c r="AF34" s="73" t="str">
        <f>IF(第二面シート!AF34="","",第二面シート!AF34)</f>
        <v/>
      </c>
      <c r="AG34" s="141"/>
      <c r="AH34" s="73" t="str">
        <f>IF(住宅シート!Z34="","",住宅シート!Z34)</f>
        <v/>
      </c>
      <c r="AI34" s="73" t="str">
        <f>IF(住宅シート!AA34="","",住宅シート!AA34)</f>
        <v/>
      </c>
      <c r="AJ34" s="73" t="str">
        <f>IF(住宅シート!AB34="","",住宅シート!AB34)</f>
        <v/>
      </c>
      <c r="AK34" s="73" t="str">
        <f>IF(住宅シート!AC34="","",住宅シート!AC34)</f>
        <v/>
      </c>
      <c r="AL34" s="73" t="str">
        <f>IF(住宅シート!AD34="","",住宅シート!AD34)</f>
        <v/>
      </c>
      <c r="AM34" s="73" t="str">
        <f>IF(住宅シート!AE34="","",住宅シート!AE34)</f>
        <v/>
      </c>
      <c r="AN34" s="73" t="str">
        <f>IF(住宅シート!AF34="","",住宅シート!AF34)</f>
        <v/>
      </c>
      <c r="AO34" s="73" t="str">
        <f>IF(住宅シート!AG34="","",住宅シート!AG34)</f>
        <v/>
      </c>
      <c r="AP34" s="140"/>
      <c r="AQ34" s="140"/>
      <c r="AR34" s="73" t="str">
        <f t="shared" si="1"/>
        <v/>
      </c>
      <c r="AS34" s="73" t="str">
        <f>IF(第二面シート!AG34="","",第二面シート!AG34)</f>
        <v/>
      </c>
      <c r="AT34" s="73" t="str">
        <f>IF(第二面シート!AH34="","",第二面シート!AH34)</f>
        <v/>
      </c>
      <c r="AU34" s="73" t="str">
        <f>IF(第二面シート!AI34="","",第二面シート!AI34)</f>
        <v/>
      </c>
      <c r="AV34" s="73" t="str">
        <f>IF(第二面シート!AJ34="","",第二面シート!AJ34)</f>
        <v/>
      </c>
      <c r="AW34" s="73" t="str">
        <f>IF(第二面シート!AK34="","",第二面シート!AK34)</f>
        <v/>
      </c>
      <c r="AX34" s="73" t="str">
        <f>IF(第二面シート!AL34="","",第二面シート!AL34)</f>
        <v/>
      </c>
      <c r="AY34" s="73" t="str">
        <f>IF(第二面シート!AM34="","",第二面シート!AM34)</f>
        <v/>
      </c>
      <c r="AZ34" s="73" t="str">
        <f>IF(第二面シート!AN34="","",第二面シート!AN34)</f>
        <v/>
      </c>
    </row>
    <row r="35" spans="1:52" s="97" customFormat="1">
      <c r="A35" s="74">
        <v>30</v>
      </c>
      <c r="B35" s="75">
        <v>8</v>
      </c>
      <c r="C35" s="75" t="str">
        <f>IF(第二面シート!V35="","",第二面シート!V35)</f>
        <v/>
      </c>
      <c r="D35" s="75">
        <f t="shared" si="22"/>
        <v>0</v>
      </c>
      <c r="E35" s="75">
        <f t="shared" si="23"/>
        <v>0</v>
      </c>
      <c r="F35" s="75">
        <f t="shared" si="26"/>
        <v>0</v>
      </c>
      <c r="G35" s="75">
        <v>2</v>
      </c>
      <c r="H35" s="75">
        <f t="shared" si="27"/>
        <v>0</v>
      </c>
      <c r="I35" s="75">
        <f>SUM(H$34:H35)*H35</f>
        <v>0</v>
      </c>
      <c r="J35" s="75">
        <f>SUM(H$34:H$37)</f>
        <v>0</v>
      </c>
      <c r="K35" s="75">
        <f t="shared" si="24"/>
        <v>0</v>
      </c>
      <c r="L35" s="74">
        <f t="shared" si="25"/>
        <v>0</v>
      </c>
      <c r="M35" s="74">
        <f>IF(L35=0,0,SUM(L$6:L35))</f>
        <v>0</v>
      </c>
      <c r="N35" s="76"/>
      <c r="O35" s="76"/>
      <c r="P35" s="76"/>
      <c r="Q35" s="77"/>
      <c r="R35" s="76" t="str">
        <f t="shared" si="10"/>
        <v/>
      </c>
      <c r="S35" s="73" t="str">
        <f t="shared" si="19"/>
        <v/>
      </c>
      <c r="T35" s="73" t="str">
        <f t="shared" ref="T35:V35" si="33">T34</f>
        <v/>
      </c>
      <c r="U35" s="73" t="str">
        <f t="shared" si="33"/>
        <v/>
      </c>
      <c r="V35" s="73" t="str">
        <f t="shared" si="33"/>
        <v/>
      </c>
      <c r="W35" s="73" t="str">
        <f>IF(第二面シート!W35="","",第二面シート!W35)</f>
        <v/>
      </c>
      <c r="X35" s="73" t="str">
        <f>IF(第二面シート!X35="","",第二面シート!X35)</f>
        <v/>
      </c>
      <c r="Y35" s="73" t="str">
        <f>IF(第二面シート!Y35="","",第二面シート!Y35)</f>
        <v/>
      </c>
      <c r="Z35" s="73" t="str">
        <f>IF(第二面シート!Z35="","",第二面シート!Z35)</f>
        <v/>
      </c>
      <c r="AA35" s="73" t="str">
        <f>IF(第二面シート!AA35="","",第二面シート!AA35)</f>
        <v/>
      </c>
      <c r="AB35" s="73" t="str">
        <f>IF(第二面シート!AB35="","",第二面シート!AB35)</f>
        <v/>
      </c>
      <c r="AC35" s="73" t="str">
        <f>IF(第二面シート!AC35="","",第二面シート!AC35)</f>
        <v/>
      </c>
      <c r="AD35" s="73" t="str">
        <f>IF(第二面シート!AD35="","",第二面シート!AD35)</f>
        <v/>
      </c>
      <c r="AE35" s="73" t="str">
        <f>IF(第二面シート!AE35="","",第二面シート!AE35)</f>
        <v/>
      </c>
      <c r="AF35" s="73" t="str">
        <f>IF(第二面シート!AF35="","",第二面シート!AF35)</f>
        <v/>
      </c>
      <c r="AG35" s="141"/>
      <c r="AH35" s="73" t="str">
        <f>IF(住宅シート!Z35="","",住宅シート!Z35)</f>
        <v/>
      </c>
      <c r="AI35" s="73" t="str">
        <f>IF(住宅シート!AA35="","",住宅シート!AA35)</f>
        <v/>
      </c>
      <c r="AJ35" s="73" t="str">
        <f>IF(住宅シート!AB35="","",住宅シート!AB35)</f>
        <v/>
      </c>
      <c r="AK35" s="73" t="str">
        <f>IF(住宅シート!AC35="","",住宅シート!AC35)</f>
        <v/>
      </c>
      <c r="AL35" s="73" t="str">
        <f>IF(住宅シート!AD35="","",住宅シート!AD35)</f>
        <v/>
      </c>
      <c r="AM35" s="73" t="str">
        <f>IF(住宅シート!AE35="","",住宅シート!AE35)</f>
        <v/>
      </c>
      <c r="AN35" s="73" t="str">
        <f>IF(住宅シート!AF35="","",住宅シート!AF35)</f>
        <v/>
      </c>
      <c r="AO35" s="73" t="str">
        <f>IF(住宅シート!AG35="","",住宅シート!AG35)</f>
        <v/>
      </c>
      <c r="AP35" s="140"/>
      <c r="AQ35" s="140"/>
      <c r="AR35" s="73" t="str">
        <f t="shared" si="1"/>
        <v/>
      </c>
      <c r="AS35" s="73" t="str">
        <f>IF(第二面シート!AG35="","",第二面シート!AG35)</f>
        <v/>
      </c>
      <c r="AT35" s="73" t="str">
        <f>IF(第二面シート!AH35="","",第二面シート!AH35)</f>
        <v/>
      </c>
      <c r="AU35" s="73" t="str">
        <f>IF(第二面シート!AI35="","",第二面シート!AI35)</f>
        <v/>
      </c>
      <c r="AV35" s="73" t="str">
        <f>IF(第二面シート!AJ35="","",第二面シート!AJ35)</f>
        <v/>
      </c>
      <c r="AW35" s="73" t="str">
        <f>IF(第二面シート!AK35="","",第二面シート!AK35)</f>
        <v/>
      </c>
      <c r="AX35" s="73" t="str">
        <f>IF(第二面シート!AL35="","",第二面シート!AL35)</f>
        <v/>
      </c>
      <c r="AY35" s="73" t="str">
        <f>IF(第二面シート!AM35="","",第二面シート!AM35)</f>
        <v/>
      </c>
      <c r="AZ35" s="73" t="str">
        <f>IF(第二面シート!AN35="","",第二面シート!AN35)</f>
        <v/>
      </c>
    </row>
    <row r="36" spans="1:52" s="97" customFormat="1">
      <c r="A36" s="74">
        <v>31</v>
      </c>
      <c r="B36" s="75">
        <v>8</v>
      </c>
      <c r="C36" s="75" t="str">
        <f>IF(第二面シート!V36="","",第二面シート!V36)</f>
        <v/>
      </c>
      <c r="D36" s="75">
        <f t="shared" si="22"/>
        <v>0</v>
      </c>
      <c r="E36" s="75">
        <f t="shared" si="23"/>
        <v>0</v>
      </c>
      <c r="F36" s="75">
        <f t="shared" si="26"/>
        <v>0</v>
      </c>
      <c r="G36" s="75">
        <v>3</v>
      </c>
      <c r="H36" s="75">
        <f t="shared" si="27"/>
        <v>0</v>
      </c>
      <c r="I36" s="75">
        <f>SUM(H$34:H36)*H36</f>
        <v>0</v>
      </c>
      <c r="J36" s="75">
        <f>SUM(H$34:H$37)</f>
        <v>0</v>
      </c>
      <c r="K36" s="75">
        <f t="shared" si="24"/>
        <v>0</v>
      </c>
      <c r="L36" s="74">
        <f t="shared" si="25"/>
        <v>0</v>
      </c>
      <c r="M36" s="74">
        <f>IF(L36=0,0,SUM(L$6:L36))</f>
        <v>0</v>
      </c>
      <c r="N36" s="76"/>
      <c r="O36" s="76"/>
      <c r="P36" s="76"/>
      <c r="Q36" s="77"/>
      <c r="R36" s="76" t="str">
        <f t="shared" si="10"/>
        <v/>
      </c>
      <c r="S36" s="73" t="str">
        <f t="shared" si="19"/>
        <v/>
      </c>
      <c r="T36" s="73" t="str">
        <f>T35</f>
        <v/>
      </c>
      <c r="U36" s="73" t="str">
        <f t="shared" ref="U36:V37" si="34">U35</f>
        <v/>
      </c>
      <c r="V36" s="73" t="str">
        <f t="shared" si="34"/>
        <v/>
      </c>
      <c r="W36" s="73" t="str">
        <f>IF(第二面シート!W36="","",第二面シート!W36)</f>
        <v/>
      </c>
      <c r="X36" s="73" t="str">
        <f>IF(第二面シート!X36="","",第二面シート!X36)</f>
        <v/>
      </c>
      <c r="Y36" s="73" t="str">
        <f>IF(第二面シート!Y36="","",第二面シート!Y36)</f>
        <v/>
      </c>
      <c r="Z36" s="73" t="str">
        <f>IF(第二面シート!Z36="","",第二面シート!Z36)</f>
        <v/>
      </c>
      <c r="AA36" s="73" t="str">
        <f>IF(第二面シート!AA36="","",第二面シート!AA36)</f>
        <v/>
      </c>
      <c r="AB36" s="73" t="str">
        <f>IF(第二面シート!AB36="","",第二面シート!AB36)</f>
        <v/>
      </c>
      <c r="AC36" s="73" t="str">
        <f>IF(第二面シート!AC36="","",第二面シート!AC36)</f>
        <v/>
      </c>
      <c r="AD36" s="73" t="str">
        <f>IF(第二面シート!AD36="","",第二面シート!AD36)</f>
        <v/>
      </c>
      <c r="AE36" s="73" t="str">
        <f>IF(第二面シート!AE36="","",第二面シート!AE36)</f>
        <v/>
      </c>
      <c r="AF36" s="73" t="str">
        <f>IF(第二面シート!AF36="","",第二面シート!AF36)</f>
        <v/>
      </c>
      <c r="AG36" s="141"/>
      <c r="AH36" s="73" t="str">
        <f>IF(住宅シート!Z36="","",住宅シート!Z36)</f>
        <v/>
      </c>
      <c r="AI36" s="73" t="str">
        <f>IF(住宅シート!AA36="","",住宅シート!AA36)</f>
        <v/>
      </c>
      <c r="AJ36" s="73" t="str">
        <f>IF(住宅シート!AB36="","",住宅シート!AB36)</f>
        <v/>
      </c>
      <c r="AK36" s="73" t="str">
        <f>IF(住宅シート!AC36="","",住宅シート!AC36)</f>
        <v/>
      </c>
      <c r="AL36" s="73" t="str">
        <f>IF(住宅シート!AD36="","",住宅シート!AD36)</f>
        <v/>
      </c>
      <c r="AM36" s="73" t="str">
        <f>IF(住宅シート!AE36="","",住宅シート!AE36)</f>
        <v/>
      </c>
      <c r="AN36" s="73" t="str">
        <f>IF(住宅シート!AF36="","",住宅シート!AF36)</f>
        <v/>
      </c>
      <c r="AO36" s="73" t="str">
        <f>IF(住宅シート!AG36="","",住宅シート!AG36)</f>
        <v/>
      </c>
      <c r="AP36" s="140"/>
      <c r="AQ36" s="140"/>
      <c r="AR36" s="73" t="str">
        <f t="shared" si="1"/>
        <v/>
      </c>
      <c r="AS36" s="73" t="str">
        <f>IF(第二面シート!AG36="","",第二面シート!AG36)</f>
        <v/>
      </c>
      <c r="AT36" s="73" t="str">
        <f>IF(第二面シート!AH36="","",第二面シート!AH36)</f>
        <v/>
      </c>
      <c r="AU36" s="73" t="str">
        <f>IF(第二面シート!AI36="","",第二面シート!AI36)</f>
        <v/>
      </c>
      <c r="AV36" s="73" t="str">
        <f>IF(第二面シート!AJ36="","",第二面シート!AJ36)</f>
        <v/>
      </c>
      <c r="AW36" s="73" t="str">
        <f>IF(第二面シート!AK36="","",第二面シート!AK36)</f>
        <v/>
      </c>
      <c r="AX36" s="73" t="str">
        <f>IF(第二面シート!AL36="","",第二面シート!AL36)</f>
        <v/>
      </c>
      <c r="AY36" s="73" t="str">
        <f>IF(第二面シート!AM36="","",第二面シート!AM36)</f>
        <v/>
      </c>
      <c r="AZ36" s="73" t="str">
        <f>IF(第二面シート!AN36="","",第二面シート!AN36)</f>
        <v/>
      </c>
    </row>
    <row r="37" spans="1:52" s="97" customFormat="1">
      <c r="A37" s="74">
        <v>32</v>
      </c>
      <c r="B37" s="75">
        <v>8</v>
      </c>
      <c r="C37" s="75" t="str">
        <f>IF(第二面シート!V37="","",第二面シート!V37)</f>
        <v/>
      </c>
      <c r="D37" s="75">
        <f t="shared" si="22"/>
        <v>0</v>
      </c>
      <c r="E37" s="75">
        <f t="shared" si="23"/>
        <v>0</v>
      </c>
      <c r="F37" s="75">
        <f>IF(E37&gt;1,D37,0)</f>
        <v>0</v>
      </c>
      <c r="G37" s="75">
        <v>4</v>
      </c>
      <c r="H37" s="75">
        <f t="shared" si="27"/>
        <v>0</v>
      </c>
      <c r="I37" s="75">
        <f>SUM(H$34:H37)*H37</f>
        <v>0</v>
      </c>
      <c r="J37" s="75">
        <f>SUM(H$34:H$37)</f>
        <v>0</v>
      </c>
      <c r="K37" s="75">
        <f t="shared" si="24"/>
        <v>0</v>
      </c>
      <c r="L37" s="74">
        <f t="shared" si="25"/>
        <v>0</v>
      </c>
      <c r="M37" s="74">
        <f>IF(L37=0,0,SUM(L$6:L37))</f>
        <v>0</v>
      </c>
      <c r="N37" s="76"/>
      <c r="O37" s="76"/>
      <c r="P37" s="76"/>
      <c r="Q37" s="77"/>
      <c r="R37" s="76" t="str">
        <f t="shared" si="10"/>
        <v/>
      </c>
      <c r="S37" s="73" t="str">
        <f t="shared" si="19"/>
        <v/>
      </c>
      <c r="T37" s="73" t="str">
        <f>T36</f>
        <v/>
      </c>
      <c r="U37" s="73" t="str">
        <f t="shared" si="34"/>
        <v/>
      </c>
      <c r="V37" s="73" t="str">
        <f t="shared" si="34"/>
        <v/>
      </c>
      <c r="W37" s="73" t="str">
        <f>IF(第二面シート!W37="","",第二面シート!W37)</f>
        <v/>
      </c>
      <c r="X37" s="73" t="str">
        <f>IF(第二面シート!X37="","",第二面シート!X37)</f>
        <v/>
      </c>
      <c r="Y37" s="73" t="str">
        <f>IF(第二面シート!Y37="","",第二面シート!Y37)</f>
        <v/>
      </c>
      <c r="Z37" s="73" t="str">
        <f>IF(第二面シート!Z37="","",第二面シート!Z37)</f>
        <v/>
      </c>
      <c r="AA37" s="73" t="str">
        <f>IF(第二面シート!AA37="","",第二面シート!AA37)</f>
        <v/>
      </c>
      <c r="AB37" s="73" t="str">
        <f>IF(第二面シート!AB37="","",第二面シート!AB37)</f>
        <v/>
      </c>
      <c r="AC37" s="73" t="str">
        <f>IF(第二面シート!AC37="","",第二面シート!AC37)</f>
        <v/>
      </c>
      <c r="AD37" s="73" t="str">
        <f>IF(第二面シート!AD37="","",第二面シート!AD37)</f>
        <v/>
      </c>
      <c r="AE37" s="73" t="str">
        <f>IF(第二面シート!AE37="","",第二面シート!AE37)</f>
        <v/>
      </c>
      <c r="AF37" s="73" t="str">
        <f>IF(第二面シート!AF37="","",第二面シート!AF37)</f>
        <v/>
      </c>
      <c r="AG37" s="141"/>
      <c r="AH37" s="73" t="str">
        <f>IF(住宅シート!Z37="","",住宅シート!Z37)</f>
        <v/>
      </c>
      <c r="AI37" s="73" t="str">
        <f>IF(住宅シート!AA37="","",住宅シート!AA37)</f>
        <v/>
      </c>
      <c r="AJ37" s="73" t="str">
        <f>IF(住宅シート!AB37="","",住宅シート!AB37)</f>
        <v/>
      </c>
      <c r="AK37" s="73" t="str">
        <f>IF(住宅シート!AC37="","",住宅シート!AC37)</f>
        <v/>
      </c>
      <c r="AL37" s="73" t="str">
        <f>IF(住宅シート!AD37="","",住宅シート!AD37)</f>
        <v/>
      </c>
      <c r="AM37" s="73" t="str">
        <f>IF(住宅シート!AE37="","",住宅シート!AE37)</f>
        <v/>
      </c>
      <c r="AN37" s="73" t="str">
        <f>IF(住宅シート!AF37="","",住宅シート!AF37)</f>
        <v/>
      </c>
      <c r="AO37" s="73" t="str">
        <f>IF(住宅シート!AG37="","",住宅シート!AG37)</f>
        <v/>
      </c>
      <c r="AP37" s="140"/>
      <c r="AQ37" s="140"/>
      <c r="AR37" s="73" t="str">
        <f t="shared" si="1"/>
        <v/>
      </c>
      <c r="AS37" s="73" t="str">
        <f>IF(第二面シート!AG37="","",第二面シート!AG37)</f>
        <v/>
      </c>
      <c r="AT37" s="73" t="str">
        <f>IF(第二面シート!AH37="","",第二面シート!AH37)</f>
        <v/>
      </c>
      <c r="AU37" s="73" t="str">
        <f>IF(第二面シート!AI37="","",第二面シート!AI37)</f>
        <v/>
      </c>
      <c r="AV37" s="73" t="str">
        <f>IF(第二面シート!AJ37="","",第二面シート!AJ37)</f>
        <v/>
      </c>
      <c r="AW37" s="73" t="str">
        <f>IF(第二面シート!AK37="","",第二面シート!AK37)</f>
        <v/>
      </c>
      <c r="AX37" s="73" t="str">
        <f>IF(第二面シート!AL37="","",第二面シート!AL37)</f>
        <v/>
      </c>
      <c r="AY37" s="73" t="str">
        <f>IF(第二面シート!AM37="","",第二面シート!AM37)</f>
        <v/>
      </c>
      <c r="AZ37" s="73" t="str">
        <f>IF(第二面シート!AN37="","",第二面シート!AN37)</f>
        <v/>
      </c>
    </row>
    <row r="38" spans="1:52" s="98" customFormat="1">
      <c r="A38" s="79">
        <v>33</v>
      </c>
      <c r="B38" s="80">
        <v>9</v>
      </c>
      <c r="C38" s="80" t="str">
        <f>IF(第二面シート!V38="","",第二面シート!V38)</f>
        <v/>
      </c>
      <c r="D38" s="80">
        <f>IF(C38="",0,1)</f>
        <v>0</v>
      </c>
      <c r="E38" s="80">
        <f>E37</f>
        <v>0</v>
      </c>
      <c r="F38" s="80">
        <f t="shared" si="26"/>
        <v>0</v>
      </c>
      <c r="G38" s="80">
        <v>1</v>
      </c>
      <c r="H38" s="80">
        <f>IF(AM38="",0,1)</f>
        <v>0</v>
      </c>
      <c r="I38" s="80">
        <f>SUM(H$38:H38)*H38</f>
        <v>0</v>
      </c>
      <c r="J38" s="80">
        <f>SUM(H$38:H$41)</f>
        <v>0</v>
      </c>
      <c r="K38" s="80">
        <f>IF(J38&gt;1,I38,0)</f>
        <v>0</v>
      </c>
      <c r="L38" s="79">
        <f t="shared" si="25"/>
        <v>0</v>
      </c>
      <c r="M38" s="79">
        <f>IF(L38=0,0,SUM(L$6:L38))</f>
        <v>0</v>
      </c>
      <c r="N38" s="81"/>
      <c r="O38" s="81"/>
      <c r="P38" s="81"/>
      <c r="Q38" s="82"/>
      <c r="R38" s="81" t="str">
        <f t="shared" si="10"/>
        <v/>
      </c>
      <c r="S38" s="72" t="str">
        <f>IF(K38=0,"",K38)</f>
        <v/>
      </c>
      <c r="T38" s="72" t="str">
        <f>T$6</f>
        <v/>
      </c>
      <c r="U38" s="72" t="str">
        <f>U$6</f>
        <v/>
      </c>
      <c r="V38" s="72" t="str">
        <f>V$6</f>
        <v/>
      </c>
      <c r="W38" s="72" t="str">
        <f>IF(第二面シート!W38="","",第二面シート!W38)</f>
        <v/>
      </c>
      <c r="X38" s="72" t="str">
        <f>IF(第二面シート!X38="","",第二面シート!X38)</f>
        <v/>
      </c>
      <c r="Y38" s="72" t="str">
        <f>IF(第二面シート!Y38="","",第二面シート!Y38)</f>
        <v/>
      </c>
      <c r="Z38" s="72" t="str">
        <f>IF(第二面シート!Z38="","",第二面シート!Z38)</f>
        <v/>
      </c>
      <c r="AA38" s="72" t="str">
        <f>IF(第二面シート!AA38="","",第二面シート!AA38)</f>
        <v/>
      </c>
      <c r="AB38" s="72" t="str">
        <f>IF(第二面シート!AB38="","",第二面シート!AB38)</f>
        <v/>
      </c>
      <c r="AC38" s="72" t="str">
        <f>IF(第二面シート!AC38="","",第二面シート!AC38)</f>
        <v/>
      </c>
      <c r="AD38" s="72" t="str">
        <f>IF(第二面シート!AD38="","",第二面シート!AD38)</f>
        <v/>
      </c>
      <c r="AE38" s="72" t="str">
        <f>IF(第二面シート!AE38="","",第二面シート!AE38)</f>
        <v/>
      </c>
      <c r="AF38" s="72" t="str">
        <f>IF(第二面シート!AF38="","",第二面シート!AF38)</f>
        <v/>
      </c>
      <c r="AG38" s="141"/>
      <c r="AH38" s="72" t="str">
        <f>IF(住宅シート!Z38="","",住宅シート!Z38)</f>
        <v/>
      </c>
      <c r="AI38" s="72" t="str">
        <f>IF(住宅シート!AA38="","",住宅シート!AA38)</f>
        <v/>
      </c>
      <c r="AJ38" s="72" t="str">
        <f>IF(住宅シート!AB38="","",住宅シート!AB38)</f>
        <v/>
      </c>
      <c r="AK38" s="72" t="str">
        <f>IF(住宅シート!AC38="","",住宅シート!AC38)</f>
        <v/>
      </c>
      <c r="AL38" s="72" t="str">
        <f>IF(住宅シート!AD38="","",住宅シート!AD38)</f>
        <v/>
      </c>
      <c r="AM38" s="72" t="str">
        <f>IF(住宅シート!AE38="","",住宅シート!AE38)</f>
        <v/>
      </c>
      <c r="AN38" s="72" t="str">
        <f>IF(住宅シート!AF38="","",住宅シート!AF38)</f>
        <v/>
      </c>
      <c r="AO38" s="72" t="str">
        <f>IF(住宅シート!AG38="","",住宅シート!AG38)</f>
        <v/>
      </c>
      <c r="AP38" s="140"/>
      <c r="AQ38" s="140"/>
      <c r="AR38" s="72" t="str">
        <f t="shared" ref="AR38:AR65" si="35">T38&amp;AI38&amp;AM38</f>
        <v/>
      </c>
      <c r="AS38" s="72" t="str">
        <f>IF(第二面シート!AG38="","",第二面シート!AG38)</f>
        <v/>
      </c>
      <c r="AT38" s="72" t="str">
        <f>IF(第二面シート!AH38="","",第二面シート!AH38)</f>
        <v/>
      </c>
      <c r="AU38" s="72" t="str">
        <f>IF(第二面シート!AI38="","",第二面シート!AI38)</f>
        <v/>
      </c>
      <c r="AV38" s="72" t="str">
        <f>IF(第二面シート!AJ38="","",第二面シート!AJ38)</f>
        <v/>
      </c>
      <c r="AW38" s="72" t="str">
        <f>IF(第二面シート!AK38="","",第二面シート!AK38)</f>
        <v/>
      </c>
      <c r="AX38" s="72" t="str">
        <f>IF(第二面シート!AL38="","",第二面シート!AL38)</f>
        <v/>
      </c>
      <c r="AY38" s="72" t="str">
        <f>IF(第二面シート!AM38="","",第二面シート!AM38)</f>
        <v/>
      </c>
      <c r="AZ38" s="72" t="str">
        <f>IF(第二面シート!AN38="","",第二面シート!AN38)</f>
        <v/>
      </c>
    </row>
    <row r="39" spans="1:52" s="98" customFormat="1">
      <c r="A39" s="79">
        <v>34</v>
      </c>
      <c r="B39" s="80">
        <v>9</v>
      </c>
      <c r="C39" s="80" t="str">
        <f>IF(第二面シート!V39="","",第二面シート!V39)</f>
        <v/>
      </c>
      <c r="D39" s="80">
        <f>IF(C39="",0,1)</f>
        <v>0</v>
      </c>
      <c r="E39" s="80">
        <f>E38</f>
        <v>0</v>
      </c>
      <c r="F39" s="80">
        <f t="shared" si="26"/>
        <v>0</v>
      </c>
      <c r="G39" s="80">
        <v>2</v>
      </c>
      <c r="H39" s="80">
        <f>IF(AM39="",0,1)</f>
        <v>0</v>
      </c>
      <c r="I39" s="80">
        <f>SUM(H$38:H39)*H39</f>
        <v>0</v>
      </c>
      <c r="J39" s="80">
        <f>SUM(H$38:H$41)</f>
        <v>0</v>
      </c>
      <c r="K39" s="80">
        <f>IF(J39&gt;1,I39,0)</f>
        <v>0</v>
      </c>
      <c r="L39" s="79">
        <f t="shared" si="25"/>
        <v>0</v>
      </c>
      <c r="M39" s="79">
        <f>IF(L39=0,0,SUM(L$6:L39))</f>
        <v>0</v>
      </c>
      <c r="N39" s="81"/>
      <c r="O39" s="81"/>
      <c r="P39" s="81"/>
      <c r="Q39" s="82"/>
      <c r="R39" s="81" t="str">
        <f t="shared" si="10"/>
        <v/>
      </c>
      <c r="S39" s="72" t="str">
        <f>IF(K39=0,"",K39)</f>
        <v/>
      </c>
      <c r="T39" s="72" t="str">
        <f>T38</f>
        <v/>
      </c>
      <c r="U39" s="72" t="str">
        <f t="shared" ref="U39:V39" si="36">U38</f>
        <v/>
      </c>
      <c r="V39" s="72" t="str">
        <f t="shared" si="36"/>
        <v/>
      </c>
      <c r="W39" s="72" t="str">
        <f>IF(第二面シート!W39="","",第二面シート!W39)</f>
        <v/>
      </c>
      <c r="X39" s="72" t="str">
        <f>IF(第二面シート!X39="","",第二面シート!X39)</f>
        <v/>
      </c>
      <c r="Y39" s="72" t="str">
        <f>IF(第二面シート!Y39="","",第二面シート!Y39)</f>
        <v/>
      </c>
      <c r="Z39" s="72" t="str">
        <f>IF(第二面シート!Z39="","",第二面シート!Z39)</f>
        <v/>
      </c>
      <c r="AA39" s="72" t="str">
        <f>IF(第二面シート!AA39="","",第二面シート!AA39)</f>
        <v/>
      </c>
      <c r="AB39" s="72" t="str">
        <f>IF(第二面シート!AB39="","",第二面シート!AB39)</f>
        <v/>
      </c>
      <c r="AC39" s="72" t="str">
        <f>IF(第二面シート!AC39="","",第二面シート!AC39)</f>
        <v/>
      </c>
      <c r="AD39" s="72" t="str">
        <f>IF(第二面シート!AD39="","",第二面シート!AD39)</f>
        <v/>
      </c>
      <c r="AE39" s="72" t="str">
        <f>IF(第二面シート!AE39="","",第二面シート!AE39)</f>
        <v/>
      </c>
      <c r="AF39" s="72" t="str">
        <f>IF(第二面シート!AF39="","",第二面シート!AF39)</f>
        <v/>
      </c>
      <c r="AG39" s="141"/>
      <c r="AH39" s="72" t="str">
        <f>IF(住宅シート!Z39="","",住宅シート!Z39)</f>
        <v/>
      </c>
      <c r="AI39" s="72" t="str">
        <f>IF(住宅シート!AA39="","",住宅シート!AA39)</f>
        <v/>
      </c>
      <c r="AJ39" s="72" t="str">
        <f>IF(住宅シート!AB39="","",住宅シート!AB39)</f>
        <v/>
      </c>
      <c r="AK39" s="72" t="str">
        <f>IF(住宅シート!AC39="","",住宅シート!AC39)</f>
        <v/>
      </c>
      <c r="AL39" s="72" t="str">
        <f>IF(住宅シート!AD39="","",住宅シート!AD39)</f>
        <v/>
      </c>
      <c r="AM39" s="72" t="str">
        <f>IF(住宅シート!AE39="","",住宅シート!AE39)</f>
        <v/>
      </c>
      <c r="AN39" s="72" t="str">
        <f>IF(住宅シート!AF39="","",住宅シート!AF39)</f>
        <v/>
      </c>
      <c r="AO39" s="72" t="str">
        <f>IF(住宅シート!AG39="","",住宅シート!AG39)</f>
        <v/>
      </c>
      <c r="AP39" s="140"/>
      <c r="AQ39" s="140"/>
      <c r="AR39" s="72" t="str">
        <f t="shared" si="35"/>
        <v/>
      </c>
      <c r="AS39" s="72" t="str">
        <f>IF(第二面シート!AG39="","",第二面シート!AG39)</f>
        <v/>
      </c>
      <c r="AT39" s="72" t="str">
        <f>IF(第二面シート!AH39="","",第二面シート!AH39)</f>
        <v/>
      </c>
      <c r="AU39" s="72" t="str">
        <f>IF(第二面シート!AI39="","",第二面シート!AI39)</f>
        <v/>
      </c>
      <c r="AV39" s="72" t="str">
        <f>IF(第二面シート!AJ39="","",第二面シート!AJ39)</f>
        <v/>
      </c>
      <c r="AW39" s="72" t="str">
        <f>IF(第二面シート!AK39="","",第二面シート!AK39)</f>
        <v/>
      </c>
      <c r="AX39" s="72" t="str">
        <f>IF(第二面シート!AL39="","",第二面シート!AL39)</f>
        <v/>
      </c>
      <c r="AY39" s="72" t="str">
        <f>IF(第二面シート!AM39="","",第二面シート!AM39)</f>
        <v/>
      </c>
      <c r="AZ39" s="72" t="str">
        <f>IF(第二面シート!AN39="","",第二面シート!AN39)</f>
        <v/>
      </c>
    </row>
    <row r="40" spans="1:52" s="98" customFormat="1">
      <c r="A40" s="79">
        <v>35</v>
      </c>
      <c r="B40" s="80">
        <v>9</v>
      </c>
      <c r="C40" s="80" t="str">
        <f>IF(第二面シート!V40="","",第二面シート!V40)</f>
        <v/>
      </c>
      <c r="D40" s="80">
        <f t="shared" si="22"/>
        <v>0</v>
      </c>
      <c r="E40" s="80">
        <f>E39</f>
        <v>0</v>
      </c>
      <c r="F40" s="80">
        <f>IF(E40&gt;1,D40,0)</f>
        <v>0</v>
      </c>
      <c r="G40" s="80">
        <v>3</v>
      </c>
      <c r="H40" s="80">
        <f>IF(AM40="",0,1)</f>
        <v>0</v>
      </c>
      <c r="I40" s="80">
        <f>SUM(H$38:H40)*H40</f>
        <v>0</v>
      </c>
      <c r="J40" s="80">
        <f>SUM(H$38:H$41)</f>
        <v>0</v>
      </c>
      <c r="K40" s="80">
        <f t="shared" si="24"/>
        <v>0</v>
      </c>
      <c r="L40" s="79">
        <f t="shared" si="25"/>
        <v>0</v>
      </c>
      <c r="M40" s="79">
        <f>IF(L40=0,0,SUM(L$6:L40))</f>
        <v>0</v>
      </c>
      <c r="N40" s="81"/>
      <c r="O40" s="81"/>
      <c r="P40" s="81"/>
      <c r="Q40" s="82"/>
      <c r="R40" s="81" t="str">
        <f t="shared" si="10"/>
        <v/>
      </c>
      <c r="S40" s="72" t="str">
        <f t="shared" si="19"/>
        <v/>
      </c>
      <c r="T40" s="72" t="str">
        <f>T39</f>
        <v/>
      </c>
      <c r="U40" s="72" t="str">
        <f t="shared" ref="U40:V41" si="37">U39</f>
        <v/>
      </c>
      <c r="V40" s="72" t="str">
        <f t="shared" si="37"/>
        <v/>
      </c>
      <c r="W40" s="72" t="str">
        <f>IF(第二面シート!W40="","",第二面シート!W40)</f>
        <v/>
      </c>
      <c r="X40" s="72" t="str">
        <f>IF(第二面シート!X40="","",第二面シート!X40)</f>
        <v/>
      </c>
      <c r="Y40" s="72" t="str">
        <f>IF(第二面シート!Y40="","",第二面シート!Y40)</f>
        <v/>
      </c>
      <c r="Z40" s="72" t="str">
        <f>IF(第二面シート!Z40="","",第二面シート!Z40)</f>
        <v/>
      </c>
      <c r="AA40" s="72" t="str">
        <f>IF(第二面シート!AA40="","",第二面シート!AA40)</f>
        <v/>
      </c>
      <c r="AB40" s="72" t="str">
        <f>IF(第二面シート!AB40="","",第二面シート!AB40)</f>
        <v/>
      </c>
      <c r="AC40" s="72" t="str">
        <f>IF(第二面シート!AC40="","",第二面シート!AC40)</f>
        <v/>
      </c>
      <c r="AD40" s="72" t="str">
        <f>IF(第二面シート!AD40="","",第二面シート!AD40)</f>
        <v/>
      </c>
      <c r="AE40" s="72" t="str">
        <f>IF(第二面シート!AE40="","",第二面シート!AE40)</f>
        <v/>
      </c>
      <c r="AF40" s="72" t="str">
        <f>IF(第二面シート!AF40="","",第二面シート!AF40)</f>
        <v/>
      </c>
      <c r="AG40" s="141"/>
      <c r="AH40" s="72" t="str">
        <f>IF(住宅シート!Z40="","",住宅シート!Z40)</f>
        <v/>
      </c>
      <c r="AI40" s="72" t="str">
        <f>IF(住宅シート!AA40="","",住宅シート!AA40)</f>
        <v/>
      </c>
      <c r="AJ40" s="72" t="str">
        <f>IF(住宅シート!AB40="","",住宅シート!AB40)</f>
        <v/>
      </c>
      <c r="AK40" s="72" t="str">
        <f>IF(住宅シート!AC40="","",住宅シート!AC40)</f>
        <v/>
      </c>
      <c r="AL40" s="72" t="str">
        <f>IF(住宅シート!AD40="","",住宅シート!AD40)</f>
        <v/>
      </c>
      <c r="AM40" s="72" t="str">
        <f>IF(住宅シート!AE40="","",住宅シート!AE40)</f>
        <v/>
      </c>
      <c r="AN40" s="72" t="str">
        <f>IF(住宅シート!AF40="","",住宅シート!AF40)</f>
        <v/>
      </c>
      <c r="AO40" s="72" t="str">
        <f>IF(住宅シート!AG40="","",住宅シート!AG40)</f>
        <v/>
      </c>
      <c r="AP40" s="140"/>
      <c r="AQ40" s="140"/>
      <c r="AR40" s="72" t="str">
        <f t="shared" si="35"/>
        <v/>
      </c>
      <c r="AS40" s="72" t="str">
        <f>IF(第二面シート!AG40="","",第二面シート!AG40)</f>
        <v/>
      </c>
      <c r="AT40" s="72" t="str">
        <f>IF(第二面シート!AH40="","",第二面シート!AH40)</f>
        <v/>
      </c>
      <c r="AU40" s="72" t="str">
        <f>IF(第二面シート!AI40="","",第二面シート!AI40)</f>
        <v/>
      </c>
      <c r="AV40" s="72" t="str">
        <f>IF(第二面シート!AJ40="","",第二面シート!AJ40)</f>
        <v/>
      </c>
      <c r="AW40" s="72" t="str">
        <f>IF(第二面シート!AK40="","",第二面シート!AK40)</f>
        <v/>
      </c>
      <c r="AX40" s="72" t="str">
        <f>IF(第二面シート!AL40="","",第二面シート!AL40)</f>
        <v/>
      </c>
      <c r="AY40" s="72" t="str">
        <f>IF(第二面シート!AM40="","",第二面シート!AM40)</f>
        <v/>
      </c>
      <c r="AZ40" s="72" t="str">
        <f>IF(第二面シート!AN40="","",第二面シート!AN40)</f>
        <v/>
      </c>
    </row>
    <row r="41" spans="1:52" s="98" customFormat="1">
      <c r="A41" s="79">
        <v>36</v>
      </c>
      <c r="B41" s="80">
        <v>9</v>
      </c>
      <c r="C41" s="80" t="str">
        <f>IF(第二面シート!V41="","",第二面シート!V41)</f>
        <v/>
      </c>
      <c r="D41" s="80">
        <f t="shared" si="22"/>
        <v>0</v>
      </c>
      <c r="E41" s="80">
        <f>E40</f>
        <v>0</v>
      </c>
      <c r="F41" s="80">
        <f>IF(E41&gt;1,D41,0)</f>
        <v>0</v>
      </c>
      <c r="G41" s="80">
        <v>4</v>
      </c>
      <c r="H41" s="80">
        <f>IF(AM41="",0,1)</f>
        <v>0</v>
      </c>
      <c r="I41" s="80">
        <f>SUM(H$38:H41)*H41</f>
        <v>0</v>
      </c>
      <c r="J41" s="80">
        <f>SUM(H$38:H$41)</f>
        <v>0</v>
      </c>
      <c r="K41" s="80">
        <f>IF(J41&gt;1,I41,0)</f>
        <v>0</v>
      </c>
      <c r="L41" s="79">
        <f>IF(AND(D41=1,H41=1),1,IF(AND(D41=1,J41=0,G41=1),1,0))</f>
        <v>0</v>
      </c>
      <c r="M41" s="79">
        <f>IF(L41=0,0,SUM(L$6:L41))</f>
        <v>0</v>
      </c>
      <c r="N41" s="81"/>
      <c r="O41" s="81"/>
      <c r="P41" s="81"/>
      <c r="Q41" s="82"/>
      <c r="R41" s="81" t="str">
        <f t="shared" si="10"/>
        <v/>
      </c>
      <c r="S41" s="72" t="str">
        <f>IF(K41=0,"",K41)</f>
        <v/>
      </c>
      <c r="T41" s="72" t="str">
        <f>T40</f>
        <v/>
      </c>
      <c r="U41" s="72" t="str">
        <f t="shared" si="37"/>
        <v/>
      </c>
      <c r="V41" s="72" t="str">
        <f t="shared" si="37"/>
        <v/>
      </c>
      <c r="W41" s="72" t="str">
        <f>IF(第二面シート!W41="","",第二面シート!W41)</f>
        <v/>
      </c>
      <c r="X41" s="72" t="str">
        <f>IF(第二面シート!X41="","",第二面シート!X41)</f>
        <v/>
      </c>
      <c r="Y41" s="72" t="str">
        <f>IF(第二面シート!Y41="","",第二面シート!Y41)</f>
        <v/>
      </c>
      <c r="Z41" s="72" t="str">
        <f>IF(第二面シート!Z41="","",第二面シート!Z41)</f>
        <v/>
      </c>
      <c r="AA41" s="72" t="str">
        <f>IF(第二面シート!AA41="","",第二面シート!AA41)</f>
        <v/>
      </c>
      <c r="AB41" s="72" t="str">
        <f>IF(第二面シート!AB41="","",第二面シート!AB41)</f>
        <v/>
      </c>
      <c r="AC41" s="72" t="str">
        <f>IF(第二面シート!AC41="","",第二面シート!AC41)</f>
        <v/>
      </c>
      <c r="AD41" s="72" t="str">
        <f>IF(第二面シート!AD41="","",第二面シート!AD41)</f>
        <v/>
      </c>
      <c r="AE41" s="72" t="str">
        <f>IF(第二面シート!AE41="","",第二面シート!AE41)</f>
        <v/>
      </c>
      <c r="AF41" s="72" t="str">
        <f>IF(第二面シート!AF41="","",第二面シート!AF41)</f>
        <v/>
      </c>
      <c r="AG41" s="141"/>
      <c r="AH41" s="72" t="str">
        <f>IF(住宅シート!Z41="","",住宅シート!Z41)</f>
        <v/>
      </c>
      <c r="AI41" s="72" t="str">
        <f>IF(住宅シート!AA41="","",住宅シート!AA41)</f>
        <v/>
      </c>
      <c r="AJ41" s="72" t="str">
        <f>IF(住宅シート!AB41="","",住宅シート!AB41)</f>
        <v/>
      </c>
      <c r="AK41" s="72" t="str">
        <f>IF(住宅シート!AC41="","",住宅シート!AC41)</f>
        <v/>
      </c>
      <c r="AL41" s="72" t="str">
        <f>IF(住宅シート!AD41="","",住宅シート!AD41)</f>
        <v/>
      </c>
      <c r="AM41" s="72" t="str">
        <f>IF(住宅シート!AE41="","",住宅シート!AE41)</f>
        <v/>
      </c>
      <c r="AN41" s="72" t="str">
        <f>IF(住宅シート!AF41="","",住宅シート!AF41)</f>
        <v/>
      </c>
      <c r="AO41" s="72" t="str">
        <f>IF(住宅シート!AG41="","",住宅シート!AG41)</f>
        <v/>
      </c>
      <c r="AP41" s="140"/>
      <c r="AQ41" s="140"/>
      <c r="AR41" s="72" t="str">
        <f t="shared" si="35"/>
        <v/>
      </c>
      <c r="AS41" s="72" t="str">
        <f>IF(第二面シート!AG41="","",第二面シート!AG41)</f>
        <v/>
      </c>
      <c r="AT41" s="72" t="str">
        <f>IF(第二面シート!AH41="","",第二面シート!AH41)</f>
        <v/>
      </c>
      <c r="AU41" s="72" t="str">
        <f>IF(第二面シート!AI41="","",第二面シート!AI41)</f>
        <v/>
      </c>
      <c r="AV41" s="72" t="str">
        <f>IF(第二面シート!AJ41="","",第二面シート!AJ41)</f>
        <v/>
      </c>
      <c r="AW41" s="72" t="str">
        <f>IF(第二面シート!AK41="","",第二面シート!AK41)</f>
        <v/>
      </c>
      <c r="AX41" s="72" t="str">
        <f>IF(第二面シート!AL41="","",第二面シート!AL41)</f>
        <v/>
      </c>
      <c r="AY41" s="72" t="str">
        <f>IF(第二面シート!AM41="","",第二面シート!AM41)</f>
        <v/>
      </c>
      <c r="AZ41" s="72" t="str">
        <f>IF(第二面シート!AN41="","",第二面シート!AN41)</f>
        <v/>
      </c>
    </row>
    <row r="42" spans="1:52" s="119" customFormat="1">
      <c r="A42" s="113">
        <v>37</v>
      </c>
      <c r="B42" s="114">
        <v>10</v>
      </c>
      <c r="C42" s="114" t="str">
        <f>IF(第二面シート!V42="","",第二面シート!V42)</f>
        <v/>
      </c>
      <c r="D42" s="114">
        <f t="shared" ref="D42:D65" si="38">IF(C42="",0,1)</f>
        <v>0</v>
      </c>
      <c r="E42" s="114">
        <f t="shared" ref="E42:E65" si="39">E41</f>
        <v>0</v>
      </c>
      <c r="F42" s="114">
        <f t="shared" ref="F42:F65" si="40">IF(E42&gt;1,D42,0)</f>
        <v>0</v>
      </c>
      <c r="G42" s="114">
        <v>1</v>
      </c>
      <c r="H42" s="114">
        <f>IF(AM42="",0,1)</f>
        <v>0</v>
      </c>
      <c r="I42" s="114">
        <f>SUM(H$42:H42)*H42</f>
        <v>0</v>
      </c>
      <c r="J42" s="114">
        <f>SUM(H42:H45)</f>
        <v>0</v>
      </c>
      <c r="K42" s="114">
        <f>IF(J42&gt;1,I42,0)</f>
        <v>0</v>
      </c>
      <c r="L42" s="113">
        <f t="shared" ref="L42:L65" si="41">IF(AND(D42=1,H42=1),1,IF(AND(D42=1,J42=0,G42=1),1,0))</f>
        <v>0</v>
      </c>
      <c r="M42" s="113">
        <f>IF(L42=0,0,SUM(L$6:L42))</f>
        <v>0</v>
      </c>
      <c r="N42" s="115"/>
      <c r="O42" s="115"/>
      <c r="P42" s="115"/>
      <c r="Q42" s="116"/>
      <c r="R42" s="115" t="str">
        <f t="shared" si="10"/>
        <v/>
      </c>
      <c r="S42" s="117" t="str">
        <f>IF(K42=0,"",K42)</f>
        <v/>
      </c>
      <c r="T42" s="117" t="str">
        <f>T$6</f>
        <v/>
      </c>
      <c r="U42" s="117" t="str">
        <f>U$6</f>
        <v/>
      </c>
      <c r="V42" s="117" t="str">
        <f>V$6</f>
        <v/>
      </c>
      <c r="W42" s="117" t="str">
        <f>IF(第二面シート!W42="","",第二面シート!W42)</f>
        <v/>
      </c>
      <c r="X42" s="117" t="str">
        <f>IF(第二面シート!X42="","",第二面シート!X42)</f>
        <v/>
      </c>
      <c r="Y42" s="117" t="str">
        <f>IF(第二面シート!Y42="","",第二面シート!Y42)</f>
        <v/>
      </c>
      <c r="Z42" s="117" t="str">
        <f>IF(第二面シート!Z42="","",第二面シート!Z42)</f>
        <v/>
      </c>
      <c r="AA42" s="117" t="str">
        <f>IF(第二面シート!AA42="","",第二面シート!AA42)</f>
        <v/>
      </c>
      <c r="AB42" s="117" t="str">
        <f>IF(第二面シート!AB42="","",第二面シート!AB42)</f>
        <v/>
      </c>
      <c r="AC42" s="117" t="str">
        <f>IF(第二面シート!AC42="","",第二面シート!AC42)</f>
        <v/>
      </c>
      <c r="AD42" s="117" t="str">
        <f>IF(第二面シート!AD42="","",第二面シート!AD42)</f>
        <v/>
      </c>
      <c r="AE42" s="117" t="str">
        <f>IF(第二面シート!AE42="","",第二面シート!AE42)</f>
        <v/>
      </c>
      <c r="AF42" s="117" t="str">
        <f>IF(第二面シート!AF42="","",第二面シート!AF42)</f>
        <v/>
      </c>
      <c r="AG42" s="141"/>
      <c r="AH42" s="117" t="str">
        <f>IF(住宅シート!Z42="","",住宅シート!Z42)</f>
        <v/>
      </c>
      <c r="AI42" s="117" t="str">
        <f>IF(住宅シート!AA42="","",住宅シート!AA42)</f>
        <v/>
      </c>
      <c r="AJ42" s="117" t="str">
        <f>IF(住宅シート!AB42="","",住宅シート!AB42)</f>
        <v/>
      </c>
      <c r="AK42" s="117" t="str">
        <f>IF(住宅シート!AC42="","",住宅シート!AC42)</f>
        <v/>
      </c>
      <c r="AL42" s="117" t="str">
        <f>IF(住宅シート!AD42="","",住宅シート!AD42)</f>
        <v/>
      </c>
      <c r="AM42" s="117" t="str">
        <f>IF(住宅シート!AE42="","",住宅シート!AE42)</f>
        <v/>
      </c>
      <c r="AN42" s="117" t="str">
        <f>IF(住宅シート!AF42="","",住宅シート!AF42)</f>
        <v/>
      </c>
      <c r="AO42" s="117" t="str">
        <f>IF(住宅シート!AG42="","",住宅シート!AG42)</f>
        <v/>
      </c>
      <c r="AP42" s="140"/>
      <c r="AQ42" s="140"/>
      <c r="AR42" s="117" t="str">
        <f t="shared" si="35"/>
        <v/>
      </c>
      <c r="AS42" s="117" t="str">
        <f>IF(第二面シート!AG42="","",第二面シート!AG42)</f>
        <v/>
      </c>
      <c r="AT42" s="117" t="str">
        <f>IF(第二面シート!AH42="","",第二面シート!AH42)</f>
        <v/>
      </c>
      <c r="AU42" s="117" t="str">
        <f>IF(第二面シート!AI42="","",第二面シート!AI42)</f>
        <v/>
      </c>
      <c r="AV42" s="117" t="str">
        <f>IF(第二面シート!AJ42="","",第二面シート!AJ42)</f>
        <v/>
      </c>
      <c r="AW42" s="117" t="str">
        <f>IF(第二面シート!AK42="","",第二面シート!AK42)</f>
        <v/>
      </c>
      <c r="AX42" s="117" t="str">
        <f>IF(第二面シート!AL42="","",第二面シート!AL42)</f>
        <v/>
      </c>
      <c r="AY42" s="117" t="str">
        <f>IF(第二面シート!AM42="","",第二面シート!AM42)</f>
        <v/>
      </c>
      <c r="AZ42" s="117" t="str">
        <f>IF(第二面シート!AN42="","",第二面シート!AN42)</f>
        <v/>
      </c>
    </row>
    <row r="43" spans="1:52" s="119" customFormat="1">
      <c r="A43" s="113">
        <v>38</v>
      </c>
      <c r="B43" s="114">
        <v>10</v>
      </c>
      <c r="C43" s="114" t="str">
        <f>IF(第二面シート!V43="","",第二面シート!V43)</f>
        <v/>
      </c>
      <c r="D43" s="114">
        <f t="shared" si="38"/>
        <v>0</v>
      </c>
      <c r="E43" s="114">
        <f t="shared" si="39"/>
        <v>0</v>
      </c>
      <c r="F43" s="114">
        <f t="shared" si="40"/>
        <v>0</v>
      </c>
      <c r="G43" s="114">
        <v>2</v>
      </c>
      <c r="H43" s="114">
        <f t="shared" ref="H43:H65" si="42">IF(AM43="",0,1)</f>
        <v>0</v>
      </c>
      <c r="I43" s="114">
        <f>SUM(H$42:H43)*H43</f>
        <v>0</v>
      </c>
      <c r="J43" s="114">
        <f>SUM(H42:H45)</f>
        <v>0</v>
      </c>
      <c r="K43" s="114">
        <f t="shared" ref="K43:K65" si="43">IF(J43&gt;1,I43,0)</f>
        <v>0</v>
      </c>
      <c r="L43" s="113">
        <f t="shared" si="41"/>
        <v>0</v>
      </c>
      <c r="M43" s="113">
        <f>IF(L43=0,0,SUM(L$6:L43))</f>
        <v>0</v>
      </c>
      <c r="N43" s="115"/>
      <c r="O43" s="115"/>
      <c r="P43" s="115"/>
      <c r="Q43" s="116"/>
      <c r="R43" s="115" t="str">
        <f t="shared" si="10"/>
        <v/>
      </c>
      <c r="S43" s="117" t="str">
        <f t="shared" ref="S43:S65" si="44">IF(K43=0,"",K43)</f>
        <v/>
      </c>
      <c r="T43" s="117" t="str">
        <f t="shared" ref="T43:V45" si="45">T42</f>
        <v/>
      </c>
      <c r="U43" s="117" t="str">
        <f t="shared" si="45"/>
        <v/>
      </c>
      <c r="V43" s="117" t="str">
        <f t="shared" si="45"/>
        <v/>
      </c>
      <c r="W43" s="117" t="str">
        <f>IF(第二面シート!W43="","",第二面シート!W43)</f>
        <v/>
      </c>
      <c r="X43" s="117" t="str">
        <f>IF(第二面シート!X43="","",第二面シート!X43)</f>
        <v/>
      </c>
      <c r="Y43" s="117" t="str">
        <f>IF(第二面シート!Y43="","",第二面シート!Y43)</f>
        <v/>
      </c>
      <c r="Z43" s="117" t="str">
        <f>IF(第二面シート!Z43="","",第二面シート!Z43)</f>
        <v/>
      </c>
      <c r="AA43" s="117" t="str">
        <f>IF(第二面シート!AA43="","",第二面シート!AA43)</f>
        <v/>
      </c>
      <c r="AB43" s="117" t="str">
        <f>IF(第二面シート!AB43="","",第二面シート!AB43)</f>
        <v/>
      </c>
      <c r="AC43" s="117" t="str">
        <f>IF(第二面シート!AC43="","",第二面シート!AC43)</f>
        <v/>
      </c>
      <c r="AD43" s="117" t="str">
        <f>IF(第二面シート!AD43="","",第二面シート!AD43)</f>
        <v/>
      </c>
      <c r="AE43" s="117" t="str">
        <f>IF(第二面シート!AE43="","",第二面シート!AE43)</f>
        <v/>
      </c>
      <c r="AF43" s="117" t="str">
        <f>IF(第二面シート!AF43="","",第二面シート!AF43)</f>
        <v/>
      </c>
      <c r="AG43" s="141"/>
      <c r="AH43" s="118" t="str">
        <f>IF(住宅シート!Z43="","",住宅シート!Z43)</f>
        <v/>
      </c>
      <c r="AI43" s="118" t="str">
        <f>IF(住宅シート!AA43="","",住宅シート!AA43)</f>
        <v/>
      </c>
      <c r="AJ43" s="118" t="str">
        <f>IF(住宅シート!AB43="","",住宅シート!AB43)</f>
        <v/>
      </c>
      <c r="AK43" s="118" t="str">
        <f>IF(住宅シート!AC43="","",住宅シート!AC43)</f>
        <v/>
      </c>
      <c r="AL43" s="118" t="str">
        <f>IF(住宅シート!AD43="","",住宅シート!AD43)</f>
        <v/>
      </c>
      <c r="AM43" s="117" t="str">
        <f>IF(住宅シート!AE43="","",住宅シート!AE43)</f>
        <v/>
      </c>
      <c r="AN43" s="117" t="str">
        <f>IF(住宅シート!AF43="","",住宅シート!AF43)</f>
        <v/>
      </c>
      <c r="AO43" s="117" t="str">
        <f>IF(住宅シート!AG43="","",住宅シート!AG43)</f>
        <v/>
      </c>
      <c r="AP43" s="140"/>
      <c r="AQ43" s="140"/>
      <c r="AR43" s="117" t="str">
        <f t="shared" si="35"/>
        <v/>
      </c>
      <c r="AS43" s="117" t="str">
        <f>IF(第二面シート!AG43="","",第二面シート!AG43)</f>
        <v/>
      </c>
      <c r="AT43" s="117" t="str">
        <f>IF(第二面シート!AH43="","",第二面シート!AH43)</f>
        <v/>
      </c>
      <c r="AU43" s="117" t="str">
        <f>IF(第二面シート!AI43="","",第二面シート!AI43)</f>
        <v/>
      </c>
      <c r="AV43" s="117" t="str">
        <f>IF(第二面シート!AJ43="","",第二面シート!AJ43)</f>
        <v/>
      </c>
      <c r="AW43" s="117" t="str">
        <f>IF(第二面シート!AK43="","",第二面シート!AK43)</f>
        <v/>
      </c>
      <c r="AX43" s="117" t="str">
        <f>IF(第二面シート!AL43="","",第二面シート!AL43)</f>
        <v/>
      </c>
      <c r="AY43" s="117" t="str">
        <f>IF(第二面シート!AM43="","",第二面シート!AM43)</f>
        <v/>
      </c>
      <c r="AZ43" s="117" t="str">
        <f>IF(第二面シート!AN43="","",第二面シート!AN43)</f>
        <v/>
      </c>
    </row>
    <row r="44" spans="1:52" s="119" customFormat="1">
      <c r="A44" s="113">
        <v>39</v>
      </c>
      <c r="B44" s="114">
        <v>10</v>
      </c>
      <c r="C44" s="114" t="str">
        <f>IF(第二面シート!V44="","",第二面シート!V44)</f>
        <v/>
      </c>
      <c r="D44" s="114">
        <f t="shared" si="38"/>
        <v>0</v>
      </c>
      <c r="E44" s="114">
        <f t="shared" si="39"/>
        <v>0</v>
      </c>
      <c r="F44" s="114">
        <f t="shared" si="40"/>
        <v>0</v>
      </c>
      <c r="G44" s="114">
        <v>3</v>
      </c>
      <c r="H44" s="114">
        <f t="shared" si="42"/>
        <v>0</v>
      </c>
      <c r="I44" s="114">
        <f>SUM(H$42:H44)*H44</f>
        <v>0</v>
      </c>
      <c r="J44" s="114">
        <f>SUM(H$42:H$45)</f>
        <v>0</v>
      </c>
      <c r="K44" s="114">
        <f t="shared" si="43"/>
        <v>0</v>
      </c>
      <c r="L44" s="113">
        <f t="shared" si="41"/>
        <v>0</v>
      </c>
      <c r="M44" s="113">
        <f>IF(L44=0,0,SUM(L$6:L44))</f>
        <v>0</v>
      </c>
      <c r="N44" s="115"/>
      <c r="O44" s="115"/>
      <c r="P44" s="115"/>
      <c r="Q44" s="116"/>
      <c r="R44" s="115" t="str">
        <f t="shared" si="10"/>
        <v/>
      </c>
      <c r="S44" s="117" t="str">
        <f t="shared" si="44"/>
        <v/>
      </c>
      <c r="T44" s="117" t="str">
        <f t="shared" si="45"/>
        <v/>
      </c>
      <c r="U44" s="117" t="str">
        <f t="shared" si="45"/>
        <v/>
      </c>
      <c r="V44" s="117" t="str">
        <f t="shared" si="45"/>
        <v/>
      </c>
      <c r="W44" s="117" t="str">
        <f>IF(第二面シート!W44="","",第二面シート!W44)</f>
        <v/>
      </c>
      <c r="X44" s="117" t="str">
        <f>IF(第二面シート!X44="","",第二面シート!X44)</f>
        <v/>
      </c>
      <c r="Y44" s="117" t="str">
        <f>IF(第二面シート!Y44="","",第二面シート!Y44)</f>
        <v/>
      </c>
      <c r="Z44" s="117" t="str">
        <f>IF(第二面シート!Z44="","",第二面シート!Z44)</f>
        <v/>
      </c>
      <c r="AA44" s="117" t="str">
        <f>IF(第二面シート!AA44="","",第二面シート!AA44)</f>
        <v/>
      </c>
      <c r="AB44" s="117" t="str">
        <f>IF(第二面シート!AB44="","",第二面シート!AB44)</f>
        <v/>
      </c>
      <c r="AC44" s="117" t="str">
        <f>IF(第二面シート!AC44="","",第二面シート!AC44)</f>
        <v/>
      </c>
      <c r="AD44" s="117" t="str">
        <f>IF(第二面シート!AD44="","",第二面シート!AD44)</f>
        <v/>
      </c>
      <c r="AE44" s="117" t="str">
        <f>IF(第二面シート!AE44="","",第二面シート!AE44)</f>
        <v/>
      </c>
      <c r="AF44" s="117" t="str">
        <f>IF(第二面シート!AF44="","",第二面シート!AF44)</f>
        <v/>
      </c>
      <c r="AG44" s="141"/>
      <c r="AH44" s="118" t="str">
        <f>IF(住宅シート!Z44="","",住宅シート!Z44)</f>
        <v/>
      </c>
      <c r="AI44" s="118" t="str">
        <f>IF(住宅シート!AA44="","",住宅シート!AA44)</f>
        <v/>
      </c>
      <c r="AJ44" s="118" t="str">
        <f>IF(住宅シート!AB44="","",住宅シート!AB44)</f>
        <v/>
      </c>
      <c r="AK44" s="118" t="str">
        <f>IF(住宅シート!AC44="","",住宅シート!AC44)</f>
        <v/>
      </c>
      <c r="AL44" s="118" t="str">
        <f>IF(住宅シート!AD44="","",住宅シート!AD44)</f>
        <v/>
      </c>
      <c r="AM44" s="117" t="str">
        <f>IF(住宅シート!AE44="","",住宅シート!AE44)</f>
        <v/>
      </c>
      <c r="AN44" s="117" t="str">
        <f>IF(住宅シート!AF44="","",住宅シート!AF44)</f>
        <v/>
      </c>
      <c r="AO44" s="117" t="str">
        <f>IF(住宅シート!AG44="","",住宅シート!AG44)</f>
        <v/>
      </c>
      <c r="AP44" s="140"/>
      <c r="AQ44" s="140"/>
      <c r="AR44" s="117" t="str">
        <f t="shared" si="35"/>
        <v/>
      </c>
      <c r="AS44" s="117" t="str">
        <f>IF(第二面シート!AG44="","",第二面シート!AG44)</f>
        <v/>
      </c>
      <c r="AT44" s="117" t="str">
        <f>IF(第二面シート!AH44="","",第二面シート!AH44)</f>
        <v/>
      </c>
      <c r="AU44" s="117" t="str">
        <f>IF(第二面シート!AI44="","",第二面シート!AI44)</f>
        <v/>
      </c>
      <c r="AV44" s="117" t="str">
        <f>IF(第二面シート!AJ44="","",第二面シート!AJ44)</f>
        <v/>
      </c>
      <c r="AW44" s="117" t="str">
        <f>IF(第二面シート!AK44="","",第二面シート!AK44)</f>
        <v/>
      </c>
      <c r="AX44" s="117" t="str">
        <f>IF(第二面シート!AL44="","",第二面シート!AL44)</f>
        <v/>
      </c>
      <c r="AY44" s="117" t="str">
        <f>IF(第二面シート!AM44="","",第二面シート!AM44)</f>
        <v/>
      </c>
      <c r="AZ44" s="117" t="str">
        <f>IF(第二面シート!AN44="","",第二面シート!AN44)</f>
        <v/>
      </c>
    </row>
    <row r="45" spans="1:52" s="119" customFormat="1">
      <c r="A45" s="113">
        <v>40</v>
      </c>
      <c r="B45" s="114">
        <v>10</v>
      </c>
      <c r="C45" s="114" t="str">
        <f>IF(第二面シート!V45="","",第二面シート!V45)</f>
        <v/>
      </c>
      <c r="D45" s="114">
        <f t="shared" si="38"/>
        <v>0</v>
      </c>
      <c r="E45" s="114">
        <f t="shared" si="39"/>
        <v>0</v>
      </c>
      <c r="F45" s="114">
        <f t="shared" si="40"/>
        <v>0</v>
      </c>
      <c r="G45" s="114">
        <v>4</v>
      </c>
      <c r="H45" s="114">
        <f t="shared" si="42"/>
        <v>0</v>
      </c>
      <c r="I45" s="114">
        <f>SUM(H$42:H45)*H45</f>
        <v>0</v>
      </c>
      <c r="J45" s="114">
        <f>SUM(H$42:H$45)</f>
        <v>0</v>
      </c>
      <c r="K45" s="114">
        <f t="shared" si="43"/>
        <v>0</v>
      </c>
      <c r="L45" s="113">
        <f t="shared" si="41"/>
        <v>0</v>
      </c>
      <c r="M45" s="113">
        <f>IF(L45=0,0,SUM(L$6:L45))</f>
        <v>0</v>
      </c>
      <c r="N45" s="115"/>
      <c r="O45" s="115"/>
      <c r="P45" s="115"/>
      <c r="Q45" s="116"/>
      <c r="R45" s="115" t="str">
        <f t="shared" si="10"/>
        <v/>
      </c>
      <c r="S45" s="117" t="str">
        <f t="shared" si="44"/>
        <v/>
      </c>
      <c r="T45" s="117" t="str">
        <f t="shared" si="45"/>
        <v/>
      </c>
      <c r="U45" s="117" t="str">
        <f t="shared" si="45"/>
        <v/>
      </c>
      <c r="V45" s="117" t="str">
        <f t="shared" si="45"/>
        <v/>
      </c>
      <c r="W45" s="117" t="str">
        <f>IF(第二面シート!W45="","",第二面シート!W45)</f>
        <v/>
      </c>
      <c r="X45" s="117" t="str">
        <f>IF(第二面シート!X45="","",第二面シート!X45)</f>
        <v/>
      </c>
      <c r="Y45" s="117" t="str">
        <f>IF(第二面シート!Y45="","",第二面シート!Y45)</f>
        <v/>
      </c>
      <c r="Z45" s="117" t="str">
        <f>IF(第二面シート!Z45="","",第二面シート!Z45)</f>
        <v/>
      </c>
      <c r="AA45" s="117" t="str">
        <f>IF(第二面シート!AA45="","",第二面シート!AA45)</f>
        <v/>
      </c>
      <c r="AB45" s="117" t="str">
        <f>IF(第二面シート!AB45="","",第二面シート!AB45)</f>
        <v/>
      </c>
      <c r="AC45" s="117" t="str">
        <f>IF(第二面シート!AC45="","",第二面シート!AC45)</f>
        <v/>
      </c>
      <c r="AD45" s="117" t="str">
        <f>IF(第二面シート!AD45="","",第二面シート!AD45)</f>
        <v/>
      </c>
      <c r="AE45" s="117" t="str">
        <f>IF(第二面シート!AE45="","",第二面シート!AE45)</f>
        <v/>
      </c>
      <c r="AF45" s="117" t="str">
        <f>IF(第二面シート!AF45="","",第二面シート!AF45)</f>
        <v/>
      </c>
      <c r="AG45" s="141"/>
      <c r="AH45" s="118" t="str">
        <f>IF(住宅シート!Z45="","",住宅シート!Z45)</f>
        <v/>
      </c>
      <c r="AI45" s="118" t="str">
        <f>IF(住宅シート!AA45="","",住宅シート!AA45)</f>
        <v/>
      </c>
      <c r="AJ45" s="118" t="str">
        <f>IF(住宅シート!AB45="","",住宅シート!AB45)</f>
        <v/>
      </c>
      <c r="AK45" s="118" t="str">
        <f>IF(住宅シート!AC45="","",住宅シート!AC45)</f>
        <v/>
      </c>
      <c r="AL45" s="118" t="str">
        <f>IF(住宅シート!AD45="","",住宅シート!AD45)</f>
        <v/>
      </c>
      <c r="AM45" s="117" t="str">
        <f>IF(住宅シート!AE45="","",住宅シート!AE45)</f>
        <v/>
      </c>
      <c r="AN45" s="117" t="str">
        <f>IF(住宅シート!AF45="","",住宅シート!AF45)</f>
        <v/>
      </c>
      <c r="AO45" s="117" t="str">
        <f>IF(住宅シート!AG45="","",住宅シート!AG45)</f>
        <v/>
      </c>
      <c r="AP45" s="140"/>
      <c r="AQ45" s="140"/>
      <c r="AR45" s="117" t="str">
        <f t="shared" si="35"/>
        <v/>
      </c>
      <c r="AS45" s="117" t="str">
        <f>IF(第二面シート!AG45="","",第二面シート!AG45)</f>
        <v/>
      </c>
      <c r="AT45" s="117" t="str">
        <f>IF(第二面シート!AH45="","",第二面シート!AH45)</f>
        <v/>
      </c>
      <c r="AU45" s="117" t="str">
        <f>IF(第二面シート!AI45="","",第二面シート!AI45)</f>
        <v/>
      </c>
      <c r="AV45" s="117" t="str">
        <f>IF(第二面シート!AJ45="","",第二面シート!AJ45)</f>
        <v/>
      </c>
      <c r="AW45" s="117" t="str">
        <f>IF(第二面シート!AK45="","",第二面シート!AK45)</f>
        <v/>
      </c>
      <c r="AX45" s="117" t="str">
        <f>IF(第二面シート!AL45="","",第二面シート!AL45)</f>
        <v/>
      </c>
      <c r="AY45" s="117" t="str">
        <f>IF(第二面シート!AM45="","",第二面シート!AM45)</f>
        <v/>
      </c>
      <c r="AZ45" s="117" t="str">
        <f>IF(第二面シート!AN45="","",第二面シート!AN45)</f>
        <v/>
      </c>
    </row>
    <row r="46" spans="1:52" s="18" customFormat="1">
      <c r="A46" s="127">
        <v>41</v>
      </c>
      <c r="B46" s="128">
        <v>11</v>
      </c>
      <c r="C46" s="128" t="str">
        <f>IF(第二面シート!V46="","",第二面シート!V46)</f>
        <v/>
      </c>
      <c r="D46" s="128">
        <f t="shared" si="38"/>
        <v>0</v>
      </c>
      <c r="E46" s="128">
        <f t="shared" si="39"/>
        <v>0</v>
      </c>
      <c r="F46" s="128">
        <f t="shared" si="40"/>
        <v>0</v>
      </c>
      <c r="G46" s="128">
        <v>1</v>
      </c>
      <c r="H46" s="128">
        <f t="shared" si="42"/>
        <v>0</v>
      </c>
      <c r="I46" s="128">
        <f>SUM(H$46:H46)*H46</f>
        <v>0</v>
      </c>
      <c r="J46" s="128">
        <f>SUM(H46:H49)</f>
        <v>0</v>
      </c>
      <c r="K46" s="128">
        <f>IF(J46&gt;1,I46,0)</f>
        <v>0</v>
      </c>
      <c r="L46" s="127">
        <f t="shared" si="41"/>
        <v>0</v>
      </c>
      <c r="M46" s="127">
        <f>IF(L46=0,0,SUM(L$6:L46))</f>
        <v>0</v>
      </c>
      <c r="N46" s="129"/>
      <c r="O46" s="129"/>
      <c r="P46" s="129"/>
      <c r="Q46" s="130"/>
      <c r="R46" s="129" t="str">
        <f t="shared" si="10"/>
        <v/>
      </c>
      <c r="S46" s="131" t="str">
        <f t="shared" si="44"/>
        <v/>
      </c>
      <c r="T46" s="131" t="str">
        <f>T$6</f>
        <v/>
      </c>
      <c r="U46" s="131" t="str">
        <f>U$6</f>
        <v/>
      </c>
      <c r="V46" s="131" t="str">
        <f>V$6</f>
        <v/>
      </c>
      <c r="W46" s="131" t="str">
        <f>IF(第二面シート!W46="","",第二面シート!W46)</f>
        <v/>
      </c>
      <c r="X46" s="131" t="str">
        <f>IF(第二面シート!X46="","",第二面シート!X46)</f>
        <v/>
      </c>
      <c r="Y46" s="131" t="str">
        <f>IF(第二面シート!Y46="","",第二面シート!Y46)</f>
        <v/>
      </c>
      <c r="Z46" s="131" t="str">
        <f>IF(第二面シート!Z46="","",第二面シート!Z46)</f>
        <v/>
      </c>
      <c r="AA46" s="131" t="str">
        <f>IF(第二面シート!AA46="","",第二面シート!AA46)</f>
        <v/>
      </c>
      <c r="AB46" s="131" t="str">
        <f>IF(第二面シート!AB46="","",第二面シート!AB46)</f>
        <v/>
      </c>
      <c r="AC46" s="131" t="str">
        <f>IF(第二面シート!AC46="","",第二面シート!AC46)</f>
        <v/>
      </c>
      <c r="AD46" s="131" t="str">
        <f>IF(第二面シート!AD46="","",第二面シート!AD46)</f>
        <v/>
      </c>
      <c r="AE46" s="131" t="str">
        <f>IF(第二面シート!AE46="","",第二面シート!AE46)</f>
        <v/>
      </c>
      <c r="AF46" s="131" t="str">
        <f>IF(第二面シート!AF46="","",第二面シート!AF46)</f>
        <v/>
      </c>
      <c r="AG46" s="141"/>
      <c r="AH46" s="131" t="str">
        <f>IF(住宅シート!Z46="","",住宅シート!Z46)</f>
        <v/>
      </c>
      <c r="AI46" s="131" t="str">
        <f>IF(住宅シート!AA46="","",住宅シート!AA46)</f>
        <v/>
      </c>
      <c r="AJ46" s="131" t="str">
        <f>IF(住宅シート!AB46="","",住宅シート!AB46)</f>
        <v/>
      </c>
      <c r="AK46" s="131" t="str">
        <f>IF(住宅シート!AC46="","",住宅シート!AC46)</f>
        <v/>
      </c>
      <c r="AL46" s="131" t="str">
        <f>IF(住宅シート!AD46="","",住宅シート!AD46)</f>
        <v/>
      </c>
      <c r="AM46" s="131" t="str">
        <f>IF(住宅シート!AE46="","",住宅シート!AE46)</f>
        <v/>
      </c>
      <c r="AN46" s="131" t="str">
        <f>IF(住宅シート!AF46="","",住宅シート!AF46)</f>
        <v/>
      </c>
      <c r="AO46" s="131" t="str">
        <f>IF(住宅シート!AG46="","",住宅シート!AG46)</f>
        <v/>
      </c>
      <c r="AP46" s="140"/>
      <c r="AQ46" s="140"/>
      <c r="AR46" s="131" t="str">
        <f t="shared" si="35"/>
        <v/>
      </c>
      <c r="AS46" s="131" t="str">
        <f>IF(第二面シート!AG46="","",第二面シート!AG46)</f>
        <v/>
      </c>
      <c r="AT46" s="131" t="str">
        <f>IF(第二面シート!AH46="","",第二面シート!AH46)</f>
        <v/>
      </c>
      <c r="AU46" s="131" t="str">
        <f>IF(第二面シート!AI46="","",第二面シート!AI46)</f>
        <v/>
      </c>
      <c r="AV46" s="131" t="str">
        <f>IF(第二面シート!AJ46="","",第二面シート!AJ46)</f>
        <v/>
      </c>
      <c r="AW46" s="131" t="str">
        <f>IF(第二面シート!AK46="","",第二面シート!AK46)</f>
        <v/>
      </c>
      <c r="AX46" s="131" t="str">
        <f>IF(第二面シート!AL46="","",第二面シート!AL46)</f>
        <v/>
      </c>
      <c r="AY46" s="131" t="str">
        <f>IF(第二面シート!AM46="","",第二面シート!AM46)</f>
        <v/>
      </c>
      <c r="AZ46" s="131" t="str">
        <f>IF(第二面シート!AN46="","",第二面シート!AN46)</f>
        <v/>
      </c>
    </row>
    <row r="47" spans="1:52" s="18" customFormat="1">
      <c r="A47" s="127">
        <v>42</v>
      </c>
      <c r="B47" s="128">
        <v>11</v>
      </c>
      <c r="C47" s="128" t="str">
        <f>IF(第二面シート!V47="","",第二面シート!V47)</f>
        <v/>
      </c>
      <c r="D47" s="128">
        <f t="shared" si="38"/>
        <v>0</v>
      </c>
      <c r="E47" s="128">
        <f t="shared" si="39"/>
        <v>0</v>
      </c>
      <c r="F47" s="128">
        <f t="shared" si="40"/>
        <v>0</v>
      </c>
      <c r="G47" s="128">
        <v>2</v>
      </c>
      <c r="H47" s="128">
        <f t="shared" si="42"/>
        <v>0</v>
      </c>
      <c r="I47" s="128">
        <f>SUM(H$46:H47)*H47</f>
        <v>0</v>
      </c>
      <c r="J47" s="128">
        <f>SUM(H46:H49)</f>
        <v>0</v>
      </c>
      <c r="K47" s="128">
        <f t="shared" si="43"/>
        <v>0</v>
      </c>
      <c r="L47" s="127">
        <f t="shared" si="41"/>
        <v>0</v>
      </c>
      <c r="M47" s="127">
        <f>IF(L47=0,0,SUM(L$6:L47))</f>
        <v>0</v>
      </c>
      <c r="N47" s="129"/>
      <c r="O47" s="129"/>
      <c r="P47" s="129"/>
      <c r="Q47" s="130"/>
      <c r="R47" s="129" t="str">
        <f t="shared" si="10"/>
        <v/>
      </c>
      <c r="S47" s="131" t="str">
        <f t="shared" si="44"/>
        <v/>
      </c>
      <c r="T47" s="131" t="str">
        <f t="shared" ref="T47:V49" si="46">T46</f>
        <v/>
      </c>
      <c r="U47" s="131" t="str">
        <f t="shared" si="46"/>
        <v/>
      </c>
      <c r="V47" s="131" t="str">
        <f t="shared" si="46"/>
        <v/>
      </c>
      <c r="W47" s="131" t="str">
        <f>IF(第二面シート!W47="","",第二面シート!W47)</f>
        <v/>
      </c>
      <c r="X47" s="131" t="str">
        <f>IF(第二面シート!X47="","",第二面シート!X47)</f>
        <v/>
      </c>
      <c r="Y47" s="131" t="str">
        <f>IF(第二面シート!Y47="","",第二面シート!Y47)</f>
        <v/>
      </c>
      <c r="Z47" s="131" t="str">
        <f>IF(第二面シート!Z47="","",第二面シート!Z47)</f>
        <v/>
      </c>
      <c r="AA47" s="131" t="str">
        <f>IF(第二面シート!AA47="","",第二面シート!AA47)</f>
        <v/>
      </c>
      <c r="AB47" s="131" t="str">
        <f>IF(第二面シート!AB47="","",第二面シート!AB47)</f>
        <v/>
      </c>
      <c r="AC47" s="131" t="str">
        <f>IF(第二面シート!AC47="","",第二面シート!AC47)</f>
        <v/>
      </c>
      <c r="AD47" s="131" t="str">
        <f>IF(第二面シート!AD47="","",第二面シート!AD47)</f>
        <v/>
      </c>
      <c r="AE47" s="131" t="str">
        <f>IF(第二面シート!AE47="","",第二面シート!AE47)</f>
        <v/>
      </c>
      <c r="AF47" s="131" t="str">
        <f>IF(第二面シート!AF47="","",第二面シート!AF47)</f>
        <v/>
      </c>
      <c r="AG47" s="141"/>
      <c r="AH47" s="132" t="str">
        <f>IF(住宅シート!Z47="","",住宅シート!Z47)</f>
        <v/>
      </c>
      <c r="AI47" s="132" t="str">
        <f>IF(住宅シート!AA47="","",住宅シート!AA47)</f>
        <v/>
      </c>
      <c r="AJ47" s="132" t="str">
        <f>IF(住宅シート!AB47="","",住宅シート!AB47)</f>
        <v/>
      </c>
      <c r="AK47" s="132" t="str">
        <f>IF(住宅シート!AC47="","",住宅シート!AC47)</f>
        <v/>
      </c>
      <c r="AL47" s="132" t="str">
        <f>IF(住宅シート!AD47="","",住宅シート!AD47)</f>
        <v/>
      </c>
      <c r="AM47" s="131" t="str">
        <f>IF(住宅シート!AE47="","",住宅シート!AE47)</f>
        <v/>
      </c>
      <c r="AN47" s="131" t="str">
        <f>IF(住宅シート!AF47="","",住宅シート!AF47)</f>
        <v/>
      </c>
      <c r="AO47" s="131" t="str">
        <f>IF(住宅シート!AG47="","",住宅シート!AG47)</f>
        <v/>
      </c>
      <c r="AP47" s="140"/>
      <c r="AQ47" s="140"/>
      <c r="AR47" s="131" t="str">
        <f t="shared" si="35"/>
        <v/>
      </c>
      <c r="AS47" s="131" t="str">
        <f>IF(第二面シート!AG47="","",第二面シート!AG47)</f>
        <v/>
      </c>
      <c r="AT47" s="131" t="str">
        <f>IF(第二面シート!AH47="","",第二面シート!AH47)</f>
        <v/>
      </c>
      <c r="AU47" s="131" t="str">
        <f>IF(第二面シート!AI47="","",第二面シート!AI47)</f>
        <v/>
      </c>
      <c r="AV47" s="131" t="str">
        <f>IF(第二面シート!AJ47="","",第二面シート!AJ47)</f>
        <v/>
      </c>
      <c r="AW47" s="131" t="str">
        <f>IF(第二面シート!AK47="","",第二面シート!AK47)</f>
        <v/>
      </c>
      <c r="AX47" s="131" t="str">
        <f>IF(第二面シート!AL47="","",第二面シート!AL47)</f>
        <v/>
      </c>
      <c r="AY47" s="131" t="str">
        <f>IF(第二面シート!AM47="","",第二面シート!AM47)</f>
        <v/>
      </c>
      <c r="AZ47" s="131" t="str">
        <f>IF(第二面シート!AN47="","",第二面シート!AN47)</f>
        <v/>
      </c>
    </row>
    <row r="48" spans="1:52" s="18" customFormat="1">
      <c r="A48" s="127">
        <v>43</v>
      </c>
      <c r="B48" s="128">
        <v>11</v>
      </c>
      <c r="C48" s="128" t="str">
        <f>IF(第二面シート!V48="","",第二面シート!V48)</f>
        <v/>
      </c>
      <c r="D48" s="128">
        <f t="shared" si="38"/>
        <v>0</v>
      </c>
      <c r="E48" s="128">
        <f t="shared" si="39"/>
        <v>0</v>
      </c>
      <c r="F48" s="128">
        <f t="shared" si="40"/>
        <v>0</v>
      </c>
      <c r="G48" s="128">
        <v>3</v>
      </c>
      <c r="H48" s="128">
        <f t="shared" si="42"/>
        <v>0</v>
      </c>
      <c r="I48" s="128">
        <f>SUM(H$46:H48)*H48</f>
        <v>0</v>
      </c>
      <c r="J48" s="128">
        <f>SUM(H$46:H$49)</f>
        <v>0</v>
      </c>
      <c r="K48" s="128">
        <f t="shared" si="43"/>
        <v>0</v>
      </c>
      <c r="L48" s="127">
        <f t="shared" si="41"/>
        <v>0</v>
      </c>
      <c r="M48" s="127">
        <f>IF(L48=0,0,SUM(L$6:L48))</f>
        <v>0</v>
      </c>
      <c r="N48" s="129"/>
      <c r="O48" s="129"/>
      <c r="P48" s="129"/>
      <c r="Q48" s="130"/>
      <c r="R48" s="129" t="str">
        <f t="shared" si="10"/>
        <v/>
      </c>
      <c r="S48" s="131" t="str">
        <f t="shared" si="44"/>
        <v/>
      </c>
      <c r="T48" s="131" t="str">
        <f t="shared" si="46"/>
        <v/>
      </c>
      <c r="U48" s="131" t="str">
        <f t="shared" si="46"/>
        <v/>
      </c>
      <c r="V48" s="131" t="str">
        <f t="shared" si="46"/>
        <v/>
      </c>
      <c r="W48" s="131" t="str">
        <f>IF(第二面シート!W48="","",第二面シート!W48)</f>
        <v/>
      </c>
      <c r="X48" s="131" t="str">
        <f>IF(第二面シート!X48="","",第二面シート!X48)</f>
        <v/>
      </c>
      <c r="Y48" s="131" t="str">
        <f>IF(第二面シート!Y48="","",第二面シート!Y48)</f>
        <v/>
      </c>
      <c r="Z48" s="131" t="str">
        <f>IF(第二面シート!Z48="","",第二面シート!Z48)</f>
        <v/>
      </c>
      <c r="AA48" s="131" t="str">
        <f>IF(第二面シート!AA48="","",第二面シート!AA48)</f>
        <v/>
      </c>
      <c r="AB48" s="131" t="str">
        <f>IF(第二面シート!AB48="","",第二面シート!AB48)</f>
        <v/>
      </c>
      <c r="AC48" s="131" t="str">
        <f>IF(第二面シート!AC48="","",第二面シート!AC48)</f>
        <v/>
      </c>
      <c r="AD48" s="131" t="str">
        <f>IF(第二面シート!AD48="","",第二面シート!AD48)</f>
        <v/>
      </c>
      <c r="AE48" s="131" t="str">
        <f>IF(第二面シート!AE48="","",第二面シート!AE48)</f>
        <v/>
      </c>
      <c r="AF48" s="131" t="str">
        <f>IF(第二面シート!AF48="","",第二面シート!AF48)</f>
        <v/>
      </c>
      <c r="AG48" s="141"/>
      <c r="AH48" s="132" t="str">
        <f>IF(住宅シート!Z48="","",住宅シート!Z48)</f>
        <v/>
      </c>
      <c r="AI48" s="132" t="str">
        <f>IF(住宅シート!AA48="","",住宅シート!AA48)</f>
        <v/>
      </c>
      <c r="AJ48" s="132" t="str">
        <f>IF(住宅シート!AB48="","",住宅シート!AB48)</f>
        <v/>
      </c>
      <c r="AK48" s="132" t="str">
        <f>IF(住宅シート!AC48="","",住宅シート!AC48)</f>
        <v/>
      </c>
      <c r="AL48" s="132" t="str">
        <f>IF(住宅シート!AD48="","",住宅シート!AD48)</f>
        <v/>
      </c>
      <c r="AM48" s="131" t="str">
        <f>IF(住宅シート!AE48="","",住宅シート!AE48)</f>
        <v/>
      </c>
      <c r="AN48" s="131" t="str">
        <f>IF(住宅シート!AF48="","",住宅シート!AF48)</f>
        <v/>
      </c>
      <c r="AO48" s="131" t="str">
        <f>IF(住宅シート!AG48="","",住宅シート!AG48)</f>
        <v/>
      </c>
      <c r="AP48" s="140"/>
      <c r="AQ48" s="140"/>
      <c r="AR48" s="131" t="str">
        <f t="shared" si="35"/>
        <v/>
      </c>
      <c r="AS48" s="131" t="str">
        <f>IF(第二面シート!AG48="","",第二面シート!AG48)</f>
        <v/>
      </c>
      <c r="AT48" s="131" t="str">
        <f>IF(第二面シート!AH48="","",第二面シート!AH48)</f>
        <v/>
      </c>
      <c r="AU48" s="131" t="str">
        <f>IF(第二面シート!AI48="","",第二面シート!AI48)</f>
        <v/>
      </c>
      <c r="AV48" s="131" t="str">
        <f>IF(第二面シート!AJ48="","",第二面シート!AJ48)</f>
        <v/>
      </c>
      <c r="AW48" s="131" t="str">
        <f>IF(第二面シート!AK48="","",第二面シート!AK48)</f>
        <v/>
      </c>
      <c r="AX48" s="131" t="str">
        <f>IF(第二面シート!AL48="","",第二面シート!AL48)</f>
        <v/>
      </c>
      <c r="AY48" s="131" t="str">
        <f>IF(第二面シート!AM48="","",第二面シート!AM48)</f>
        <v/>
      </c>
      <c r="AZ48" s="131" t="str">
        <f>IF(第二面シート!AN48="","",第二面シート!AN48)</f>
        <v/>
      </c>
    </row>
    <row r="49" spans="1:52" s="18" customFormat="1">
      <c r="A49" s="127">
        <v>44</v>
      </c>
      <c r="B49" s="128">
        <v>11</v>
      </c>
      <c r="C49" s="128" t="str">
        <f>IF(第二面シート!V49="","",第二面シート!V49)</f>
        <v/>
      </c>
      <c r="D49" s="128">
        <f t="shared" si="38"/>
        <v>0</v>
      </c>
      <c r="E49" s="128">
        <f t="shared" si="39"/>
        <v>0</v>
      </c>
      <c r="F49" s="128">
        <f t="shared" si="40"/>
        <v>0</v>
      </c>
      <c r="G49" s="128">
        <v>4</v>
      </c>
      <c r="H49" s="128">
        <f t="shared" si="42"/>
        <v>0</v>
      </c>
      <c r="I49" s="128">
        <f>SUM(H$46:H49)*H49</f>
        <v>0</v>
      </c>
      <c r="J49" s="128">
        <f>SUM(H$46:H$49)</f>
        <v>0</v>
      </c>
      <c r="K49" s="128">
        <f t="shared" si="43"/>
        <v>0</v>
      </c>
      <c r="L49" s="127">
        <f t="shared" si="41"/>
        <v>0</v>
      </c>
      <c r="M49" s="127">
        <f>IF(L49=0,0,SUM(L$6:L49))</f>
        <v>0</v>
      </c>
      <c r="N49" s="129"/>
      <c r="O49" s="129"/>
      <c r="P49" s="129"/>
      <c r="Q49" s="130"/>
      <c r="R49" s="129" t="str">
        <f t="shared" si="10"/>
        <v/>
      </c>
      <c r="S49" s="131" t="str">
        <f t="shared" si="44"/>
        <v/>
      </c>
      <c r="T49" s="131" t="str">
        <f t="shared" si="46"/>
        <v/>
      </c>
      <c r="U49" s="131" t="str">
        <f t="shared" si="46"/>
        <v/>
      </c>
      <c r="V49" s="131" t="str">
        <f t="shared" si="46"/>
        <v/>
      </c>
      <c r="W49" s="131" t="str">
        <f>IF(第二面シート!W49="","",第二面シート!W49)</f>
        <v/>
      </c>
      <c r="X49" s="131" t="str">
        <f>IF(第二面シート!X49="","",第二面シート!X49)</f>
        <v/>
      </c>
      <c r="Y49" s="131" t="str">
        <f>IF(第二面シート!Y49="","",第二面シート!Y49)</f>
        <v/>
      </c>
      <c r="Z49" s="131" t="str">
        <f>IF(第二面シート!Z49="","",第二面シート!Z49)</f>
        <v/>
      </c>
      <c r="AA49" s="131" t="str">
        <f>IF(第二面シート!AA49="","",第二面シート!AA49)</f>
        <v/>
      </c>
      <c r="AB49" s="131" t="str">
        <f>IF(第二面シート!AB49="","",第二面シート!AB49)</f>
        <v/>
      </c>
      <c r="AC49" s="131" t="str">
        <f>IF(第二面シート!AC49="","",第二面シート!AC49)</f>
        <v/>
      </c>
      <c r="AD49" s="131" t="str">
        <f>IF(第二面シート!AD49="","",第二面シート!AD49)</f>
        <v/>
      </c>
      <c r="AE49" s="131" t="str">
        <f>IF(第二面シート!AE49="","",第二面シート!AE49)</f>
        <v/>
      </c>
      <c r="AF49" s="131" t="str">
        <f>IF(第二面シート!AF49="","",第二面シート!AF49)</f>
        <v/>
      </c>
      <c r="AG49" s="141"/>
      <c r="AH49" s="132" t="str">
        <f>IF(住宅シート!Z49="","",住宅シート!Z49)</f>
        <v/>
      </c>
      <c r="AI49" s="132" t="str">
        <f>IF(住宅シート!AA49="","",住宅シート!AA49)</f>
        <v/>
      </c>
      <c r="AJ49" s="132" t="str">
        <f>IF(住宅シート!AB49="","",住宅シート!AB49)</f>
        <v/>
      </c>
      <c r="AK49" s="132" t="str">
        <f>IF(住宅シート!AC49="","",住宅シート!AC49)</f>
        <v/>
      </c>
      <c r="AL49" s="132" t="str">
        <f>IF(住宅シート!AD49="","",住宅シート!AD49)</f>
        <v/>
      </c>
      <c r="AM49" s="131" t="str">
        <f>IF(住宅シート!AE49="","",住宅シート!AE49)</f>
        <v/>
      </c>
      <c r="AN49" s="131" t="str">
        <f>IF(住宅シート!AF49="","",住宅シート!AF49)</f>
        <v/>
      </c>
      <c r="AO49" s="131" t="str">
        <f>IF(住宅シート!AG49="","",住宅シート!AG49)</f>
        <v/>
      </c>
      <c r="AP49" s="140"/>
      <c r="AQ49" s="140"/>
      <c r="AR49" s="131" t="str">
        <f t="shared" si="35"/>
        <v/>
      </c>
      <c r="AS49" s="131" t="str">
        <f>IF(第二面シート!AG49="","",第二面シート!AG49)</f>
        <v/>
      </c>
      <c r="AT49" s="131" t="str">
        <f>IF(第二面シート!AH49="","",第二面シート!AH49)</f>
        <v/>
      </c>
      <c r="AU49" s="131" t="str">
        <f>IF(第二面シート!AI49="","",第二面シート!AI49)</f>
        <v/>
      </c>
      <c r="AV49" s="131" t="str">
        <f>IF(第二面シート!AJ49="","",第二面シート!AJ49)</f>
        <v/>
      </c>
      <c r="AW49" s="131" t="str">
        <f>IF(第二面シート!AK49="","",第二面シート!AK49)</f>
        <v/>
      </c>
      <c r="AX49" s="131" t="str">
        <f>IF(第二面シート!AL49="","",第二面シート!AL49)</f>
        <v/>
      </c>
      <c r="AY49" s="131" t="str">
        <f>IF(第二面シート!AM49="","",第二面シート!AM49)</f>
        <v/>
      </c>
      <c r="AZ49" s="131" t="str">
        <f>IF(第二面シート!AN49="","",第二面シート!AN49)</f>
        <v/>
      </c>
    </row>
    <row r="50" spans="1:52" s="126" customFormat="1">
      <c r="A50" s="120">
        <v>45</v>
      </c>
      <c r="B50" s="121">
        <v>12</v>
      </c>
      <c r="C50" s="121" t="str">
        <f>IF(第二面シート!V50="","",第二面シート!V50)</f>
        <v/>
      </c>
      <c r="D50" s="121">
        <f t="shared" si="38"/>
        <v>0</v>
      </c>
      <c r="E50" s="121">
        <f t="shared" si="39"/>
        <v>0</v>
      </c>
      <c r="F50" s="121">
        <f t="shared" si="40"/>
        <v>0</v>
      </c>
      <c r="G50" s="121">
        <v>1</v>
      </c>
      <c r="H50" s="121">
        <f t="shared" si="42"/>
        <v>0</v>
      </c>
      <c r="I50" s="121">
        <f>SUM(H$50:H50)*H50</f>
        <v>0</v>
      </c>
      <c r="J50" s="121">
        <f>SUM(H50:H53)</f>
        <v>0</v>
      </c>
      <c r="K50" s="121">
        <f t="shared" si="43"/>
        <v>0</v>
      </c>
      <c r="L50" s="120">
        <f t="shared" si="41"/>
        <v>0</v>
      </c>
      <c r="M50" s="120">
        <f>IF(L50=0,0,SUM(L$6:L50))</f>
        <v>0</v>
      </c>
      <c r="N50" s="122"/>
      <c r="O50" s="122"/>
      <c r="P50" s="122"/>
      <c r="Q50" s="123"/>
      <c r="R50" s="122" t="str">
        <f t="shared" si="10"/>
        <v/>
      </c>
      <c r="S50" s="124" t="str">
        <f t="shared" si="44"/>
        <v/>
      </c>
      <c r="T50" s="124" t="str">
        <f>T$6</f>
        <v/>
      </c>
      <c r="U50" s="124" t="str">
        <f>U$6</f>
        <v/>
      </c>
      <c r="V50" s="124" t="str">
        <f>V$6</f>
        <v/>
      </c>
      <c r="W50" s="124" t="str">
        <f>IF(第二面シート!W50="","",第二面シート!W50)</f>
        <v/>
      </c>
      <c r="X50" s="124" t="str">
        <f>IF(第二面シート!X50="","",第二面シート!X50)</f>
        <v/>
      </c>
      <c r="Y50" s="124" t="str">
        <f>IF(第二面シート!Y50="","",第二面シート!Y50)</f>
        <v/>
      </c>
      <c r="Z50" s="124" t="str">
        <f>IF(第二面シート!Z50="","",第二面シート!Z50)</f>
        <v/>
      </c>
      <c r="AA50" s="124" t="str">
        <f>IF(第二面シート!AA50="","",第二面シート!AA50)</f>
        <v/>
      </c>
      <c r="AB50" s="124" t="str">
        <f>IF(第二面シート!AB50="","",第二面シート!AB50)</f>
        <v/>
      </c>
      <c r="AC50" s="124" t="str">
        <f>IF(第二面シート!AC50="","",第二面シート!AC50)</f>
        <v/>
      </c>
      <c r="AD50" s="124" t="str">
        <f>IF(第二面シート!AD50="","",第二面シート!AD50)</f>
        <v/>
      </c>
      <c r="AE50" s="124" t="str">
        <f>IF(第二面シート!AE50="","",第二面シート!AE50)</f>
        <v/>
      </c>
      <c r="AF50" s="124" t="str">
        <f>IF(第二面シート!AF50="","",第二面シート!AF50)</f>
        <v/>
      </c>
      <c r="AG50" s="141"/>
      <c r="AH50" s="124" t="str">
        <f>IF(住宅シート!Z50="","",住宅シート!Z50)</f>
        <v/>
      </c>
      <c r="AI50" s="124" t="str">
        <f>IF(住宅シート!AA50="","",住宅シート!AA50)</f>
        <v/>
      </c>
      <c r="AJ50" s="124" t="str">
        <f>IF(住宅シート!AB50="","",住宅シート!AB50)</f>
        <v/>
      </c>
      <c r="AK50" s="124" t="str">
        <f>IF(住宅シート!AC50="","",住宅シート!AC50)</f>
        <v/>
      </c>
      <c r="AL50" s="124" t="str">
        <f>IF(住宅シート!AD50="","",住宅シート!AD50)</f>
        <v/>
      </c>
      <c r="AM50" s="124" t="str">
        <f>IF(住宅シート!AE50="","",住宅シート!AE50)</f>
        <v/>
      </c>
      <c r="AN50" s="124" t="str">
        <f>IF(住宅シート!AF50="","",住宅シート!AF50)</f>
        <v/>
      </c>
      <c r="AO50" s="124" t="str">
        <f>IF(住宅シート!AG50="","",住宅シート!AG50)</f>
        <v/>
      </c>
      <c r="AP50" s="140"/>
      <c r="AQ50" s="140"/>
      <c r="AR50" s="124" t="str">
        <f t="shared" si="35"/>
        <v/>
      </c>
      <c r="AS50" s="124" t="str">
        <f>IF(第二面シート!AG50="","",第二面シート!AG50)</f>
        <v/>
      </c>
      <c r="AT50" s="124" t="str">
        <f>IF(第二面シート!AH50="","",第二面シート!AH50)</f>
        <v/>
      </c>
      <c r="AU50" s="124" t="str">
        <f>IF(第二面シート!AI50="","",第二面シート!AI50)</f>
        <v/>
      </c>
      <c r="AV50" s="124" t="str">
        <f>IF(第二面シート!AJ50="","",第二面シート!AJ50)</f>
        <v/>
      </c>
      <c r="AW50" s="124" t="str">
        <f>IF(第二面シート!AK50="","",第二面シート!AK50)</f>
        <v/>
      </c>
      <c r="AX50" s="124" t="str">
        <f>IF(第二面シート!AL50="","",第二面シート!AL50)</f>
        <v/>
      </c>
      <c r="AY50" s="124" t="str">
        <f>IF(第二面シート!AM50="","",第二面シート!AM50)</f>
        <v/>
      </c>
      <c r="AZ50" s="124" t="str">
        <f>IF(第二面シート!AN50="","",第二面シート!AN50)</f>
        <v/>
      </c>
    </row>
    <row r="51" spans="1:52" s="126" customFormat="1">
      <c r="A51" s="120">
        <v>46</v>
      </c>
      <c r="B51" s="121">
        <v>12</v>
      </c>
      <c r="C51" s="121" t="str">
        <f>IF(第二面シート!V51="","",第二面シート!V51)</f>
        <v/>
      </c>
      <c r="D51" s="121">
        <f t="shared" si="38"/>
        <v>0</v>
      </c>
      <c r="E51" s="121">
        <f t="shared" si="39"/>
        <v>0</v>
      </c>
      <c r="F51" s="121">
        <f t="shared" si="40"/>
        <v>0</v>
      </c>
      <c r="G51" s="121">
        <v>2</v>
      </c>
      <c r="H51" s="121">
        <f t="shared" si="42"/>
        <v>0</v>
      </c>
      <c r="I51" s="121">
        <f>SUM(H$50:H51)*H51</f>
        <v>0</v>
      </c>
      <c r="J51" s="121">
        <f>SUM(H50:H53)</f>
        <v>0</v>
      </c>
      <c r="K51" s="121">
        <f t="shared" si="43"/>
        <v>0</v>
      </c>
      <c r="L51" s="120">
        <f t="shared" si="41"/>
        <v>0</v>
      </c>
      <c r="M51" s="120">
        <f>IF(L51=0,0,SUM(L$6:L51))</f>
        <v>0</v>
      </c>
      <c r="N51" s="122"/>
      <c r="O51" s="122"/>
      <c r="P51" s="122"/>
      <c r="Q51" s="123"/>
      <c r="R51" s="122" t="str">
        <f t="shared" si="10"/>
        <v/>
      </c>
      <c r="S51" s="124" t="str">
        <f t="shared" si="44"/>
        <v/>
      </c>
      <c r="T51" s="124" t="str">
        <f t="shared" ref="T51:V53" si="47">T50</f>
        <v/>
      </c>
      <c r="U51" s="124" t="str">
        <f t="shared" si="47"/>
        <v/>
      </c>
      <c r="V51" s="124" t="str">
        <f t="shared" si="47"/>
        <v/>
      </c>
      <c r="W51" s="124" t="str">
        <f>IF(第二面シート!W51="","",第二面シート!W51)</f>
        <v/>
      </c>
      <c r="X51" s="124" t="str">
        <f>IF(第二面シート!X51="","",第二面シート!X51)</f>
        <v/>
      </c>
      <c r="Y51" s="124" t="str">
        <f>IF(第二面シート!Y51="","",第二面シート!Y51)</f>
        <v/>
      </c>
      <c r="Z51" s="124" t="str">
        <f>IF(第二面シート!Z51="","",第二面シート!Z51)</f>
        <v/>
      </c>
      <c r="AA51" s="124" t="str">
        <f>IF(第二面シート!AA51="","",第二面シート!AA51)</f>
        <v/>
      </c>
      <c r="AB51" s="124" t="str">
        <f>IF(第二面シート!AB51="","",第二面シート!AB51)</f>
        <v/>
      </c>
      <c r="AC51" s="124" t="str">
        <f>IF(第二面シート!AC51="","",第二面シート!AC51)</f>
        <v/>
      </c>
      <c r="AD51" s="124" t="str">
        <f>IF(第二面シート!AD51="","",第二面シート!AD51)</f>
        <v/>
      </c>
      <c r="AE51" s="124" t="str">
        <f>IF(第二面シート!AE51="","",第二面シート!AE51)</f>
        <v/>
      </c>
      <c r="AF51" s="124" t="str">
        <f>IF(第二面シート!AF51="","",第二面シート!AF51)</f>
        <v/>
      </c>
      <c r="AG51" s="141"/>
      <c r="AH51" s="125" t="str">
        <f>IF(住宅シート!Z51="","",住宅シート!Z51)</f>
        <v/>
      </c>
      <c r="AI51" s="125" t="str">
        <f>IF(住宅シート!AA51="","",住宅シート!AA51)</f>
        <v/>
      </c>
      <c r="AJ51" s="125" t="str">
        <f>IF(住宅シート!AB51="","",住宅シート!AB51)</f>
        <v/>
      </c>
      <c r="AK51" s="125" t="str">
        <f>IF(住宅シート!AC51="","",住宅シート!AC51)</f>
        <v/>
      </c>
      <c r="AL51" s="125" t="str">
        <f>IF(住宅シート!AD51="","",住宅シート!AD51)</f>
        <v/>
      </c>
      <c r="AM51" s="124" t="str">
        <f>IF(住宅シート!AE51="","",住宅シート!AE51)</f>
        <v/>
      </c>
      <c r="AN51" s="124" t="str">
        <f>IF(住宅シート!AF51="","",住宅シート!AF51)</f>
        <v/>
      </c>
      <c r="AO51" s="124" t="str">
        <f>IF(住宅シート!AG51="","",住宅シート!AG51)</f>
        <v/>
      </c>
      <c r="AP51" s="140"/>
      <c r="AQ51" s="140"/>
      <c r="AR51" s="124" t="str">
        <f t="shared" si="35"/>
        <v/>
      </c>
      <c r="AS51" s="124" t="str">
        <f>IF(第二面シート!AG51="","",第二面シート!AG51)</f>
        <v/>
      </c>
      <c r="AT51" s="124" t="str">
        <f>IF(第二面シート!AH51="","",第二面シート!AH51)</f>
        <v/>
      </c>
      <c r="AU51" s="124" t="str">
        <f>IF(第二面シート!AI51="","",第二面シート!AI51)</f>
        <v/>
      </c>
      <c r="AV51" s="124" t="str">
        <f>IF(第二面シート!AJ51="","",第二面シート!AJ51)</f>
        <v/>
      </c>
      <c r="AW51" s="124" t="str">
        <f>IF(第二面シート!AK51="","",第二面シート!AK51)</f>
        <v/>
      </c>
      <c r="AX51" s="124" t="str">
        <f>IF(第二面シート!AL51="","",第二面シート!AL51)</f>
        <v/>
      </c>
      <c r="AY51" s="124" t="str">
        <f>IF(第二面シート!AM51="","",第二面シート!AM51)</f>
        <v/>
      </c>
      <c r="AZ51" s="124" t="str">
        <f>IF(第二面シート!AN51="","",第二面シート!AN51)</f>
        <v/>
      </c>
    </row>
    <row r="52" spans="1:52" s="126" customFormat="1">
      <c r="A52" s="120">
        <v>47</v>
      </c>
      <c r="B52" s="121">
        <v>12</v>
      </c>
      <c r="C52" s="121" t="str">
        <f>IF(第二面シート!V52="","",第二面シート!V52)</f>
        <v/>
      </c>
      <c r="D52" s="121">
        <f t="shared" si="38"/>
        <v>0</v>
      </c>
      <c r="E52" s="121">
        <f t="shared" si="39"/>
        <v>0</v>
      </c>
      <c r="F52" s="121">
        <f t="shared" si="40"/>
        <v>0</v>
      </c>
      <c r="G52" s="121">
        <v>3</v>
      </c>
      <c r="H52" s="121">
        <f t="shared" si="42"/>
        <v>0</v>
      </c>
      <c r="I52" s="121">
        <f>SUM(H$50:H52)*H52</f>
        <v>0</v>
      </c>
      <c r="J52" s="121">
        <f>SUM(H$50:H$53)</f>
        <v>0</v>
      </c>
      <c r="K52" s="121">
        <f t="shared" si="43"/>
        <v>0</v>
      </c>
      <c r="L52" s="120">
        <f t="shared" si="41"/>
        <v>0</v>
      </c>
      <c r="M52" s="120">
        <f>IF(L52=0,0,SUM(L$6:L52))</f>
        <v>0</v>
      </c>
      <c r="N52" s="122"/>
      <c r="O52" s="122"/>
      <c r="P52" s="122"/>
      <c r="Q52" s="123"/>
      <c r="R52" s="122" t="str">
        <f t="shared" si="10"/>
        <v/>
      </c>
      <c r="S52" s="124" t="str">
        <f t="shared" si="44"/>
        <v/>
      </c>
      <c r="T52" s="124" t="str">
        <f t="shared" si="47"/>
        <v/>
      </c>
      <c r="U52" s="124" t="str">
        <f t="shared" si="47"/>
        <v/>
      </c>
      <c r="V52" s="124" t="str">
        <f t="shared" si="47"/>
        <v/>
      </c>
      <c r="W52" s="124" t="str">
        <f>IF(第二面シート!W52="","",第二面シート!W52)</f>
        <v/>
      </c>
      <c r="X52" s="124" t="str">
        <f>IF(第二面シート!X52="","",第二面シート!X52)</f>
        <v/>
      </c>
      <c r="Y52" s="124" t="str">
        <f>IF(第二面シート!Y52="","",第二面シート!Y52)</f>
        <v/>
      </c>
      <c r="Z52" s="124" t="str">
        <f>IF(第二面シート!Z52="","",第二面シート!Z52)</f>
        <v/>
      </c>
      <c r="AA52" s="124" t="str">
        <f>IF(第二面シート!AA52="","",第二面シート!AA52)</f>
        <v/>
      </c>
      <c r="AB52" s="124" t="str">
        <f>IF(第二面シート!AB52="","",第二面シート!AB52)</f>
        <v/>
      </c>
      <c r="AC52" s="124" t="str">
        <f>IF(第二面シート!AC52="","",第二面シート!AC52)</f>
        <v/>
      </c>
      <c r="AD52" s="124" t="str">
        <f>IF(第二面シート!AD52="","",第二面シート!AD52)</f>
        <v/>
      </c>
      <c r="AE52" s="124" t="str">
        <f>IF(第二面シート!AE52="","",第二面シート!AE52)</f>
        <v/>
      </c>
      <c r="AF52" s="124" t="str">
        <f>IF(第二面シート!AF52="","",第二面シート!AF52)</f>
        <v/>
      </c>
      <c r="AG52" s="141"/>
      <c r="AH52" s="125" t="str">
        <f>IF(住宅シート!Z52="","",住宅シート!Z52)</f>
        <v/>
      </c>
      <c r="AI52" s="125" t="str">
        <f>IF(住宅シート!AA52="","",住宅シート!AA52)</f>
        <v/>
      </c>
      <c r="AJ52" s="125" t="str">
        <f>IF(住宅シート!AB52="","",住宅シート!AB52)</f>
        <v/>
      </c>
      <c r="AK52" s="125" t="str">
        <f>IF(住宅シート!AC52="","",住宅シート!AC52)</f>
        <v/>
      </c>
      <c r="AL52" s="125" t="str">
        <f>IF(住宅シート!AD52="","",住宅シート!AD52)</f>
        <v/>
      </c>
      <c r="AM52" s="124" t="str">
        <f>IF(住宅シート!AE52="","",住宅シート!AE52)</f>
        <v/>
      </c>
      <c r="AN52" s="124" t="str">
        <f>IF(住宅シート!AF52="","",住宅シート!AF52)</f>
        <v/>
      </c>
      <c r="AO52" s="124" t="str">
        <f>IF(住宅シート!AG52="","",住宅シート!AG52)</f>
        <v/>
      </c>
      <c r="AP52" s="140"/>
      <c r="AQ52" s="140"/>
      <c r="AR52" s="124" t="str">
        <f t="shared" si="35"/>
        <v/>
      </c>
      <c r="AS52" s="124" t="str">
        <f>IF(第二面シート!AG52="","",第二面シート!AG52)</f>
        <v/>
      </c>
      <c r="AT52" s="124" t="str">
        <f>IF(第二面シート!AH52="","",第二面シート!AH52)</f>
        <v/>
      </c>
      <c r="AU52" s="124" t="str">
        <f>IF(第二面シート!AI52="","",第二面シート!AI52)</f>
        <v/>
      </c>
      <c r="AV52" s="124" t="str">
        <f>IF(第二面シート!AJ52="","",第二面シート!AJ52)</f>
        <v/>
      </c>
      <c r="AW52" s="124" t="str">
        <f>IF(第二面シート!AK52="","",第二面シート!AK52)</f>
        <v/>
      </c>
      <c r="AX52" s="124" t="str">
        <f>IF(第二面シート!AL52="","",第二面シート!AL52)</f>
        <v/>
      </c>
      <c r="AY52" s="124" t="str">
        <f>IF(第二面シート!AM52="","",第二面シート!AM52)</f>
        <v/>
      </c>
      <c r="AZ52" s="124" t="str">
        <f>IF(第二面シート!AN52="","",第二面シート!AN52)</f>
        <v/>
      </c>
    </row>
    <row r="53" spans="1:52" s="126" customFormat="1">
      <c r="A53" s="120">
        <v>48</v>
      </c>
      <c r="B53" s="121">
        <v>12</v>
      </c>
      <c r="C53" s="121" t="str">
        <f>IF(第二面シート!V53="","",第二面シート!V53)</f>
        <v/>
      </c>
      <c r="D53" s="121">
        <f t="shared" si="38"/>
        <v>0</v>
      </c>
      <c r="E53" s="121">
        <f t="shared" si="39"/>
        <v>0</v>
      </c>
      <c r="F53" s="121">
        <f t="shared" si="40"/>
        <v>0</v>
      </c>
      <c r="G53" s="121">
        <v>4</v>
      </c>
      <c r="H53" s="121">
        <f t="shared" si="42"/>
        <v>0</v>
      </c>
      <c r="I53" s="121">
        <f>SUM(H$50:H53)*H53</f>
        <v>0</v>
      </c>
      <c r="J53" s="121">
        <f>SUM(H$50:H$53)</f>
        <v>0</v>
      </c>
      <c r="K53" s="121">
        <f t="shared" si="43"/>
        <v>0</v>
      </c>
      <c r="L53" s="120">
        <f t="shared" si="41"/>
        <v>0</v>
      </c>
      <c r="M53" s="120">
        <f>IF(L53=0,0,SUM(L$6:L53))</f>
        <v>0</v>
      </c>
      <c r="N53" s="122"/>
      <c r="O53" s="122"/>
      <c r="P53" s="122"/>
      <c r="Q53" s="123"/>
      <c r="R53" s="122" t="str">
        <f t="shared" si="10"/>
        <v/>
      </c>
      <c r="S53" s="124" t="str">
        <f t="shared" si="44"/>
        <v/>
      </c>
      <c r="T53" s="124" t="str">
        <f t="shared" si="47"/>
        <v/>
      </c>
      <c r="U53" s="124" t="str">
        <f t="shared" si="47"/>
        <v/>
      </c>
      <c r="V53" s="124" t="str">
        <f t="shared" si="47"/>
        <v/>
      </c>
      <c r="W53" s="124" t="str">
        <f>IF(第二面シート!W53="","",第二面シート!W53)</f>
        <v/>
      </c>
      <c r="X53" s="124" t="str">
        <f>IF(第二面シート!X53="","",第二面シート!X53)</f>
        <v/>
      </c>
      <c r="Y53" s="124" t="str">
        <f>IF(第二面シート!Y53="","",第二面シート!Y53)</f>
        <v/>
      </c>
      <c r="Z53" s="124" t="str">
        <f>IF(第二面シート!Z53="","",第二面シート!Z53)</f>
        <v/>
      </c>
      <c r="AA53" s="124" t="str">
        <f>IF(第二面シート!AA53="","",第二面シート!AA53)</f>
        <v/>
      </c>
      <c r="AB53" s="124" t="str">
        <f>IF(第二面シート!AB53="","",第二面シート!AB53)</f>
        <v/>
      </c>
      <c r="AC53" s="124" t="str">
        <f>IF(第二面シート!AC53="","",第二面シート!AC53)</f>
        <v/>
      </c>
      <c r="AD53" s="124" t="str">
        <f>IF(第二面シート!AD53="","",第二面シート!AD53)</f>
        <v/>
      </c>
      <c r="AE53" s="124" t="str">
        <f>IF(第二面シート!AE53="","",第二面シート!AE53)</f>
        <v/>
      </c>
      <c r="AF53" s="124" t="str">
        <f>IF(第二面シート!AF53="","",第二面シート!AF53)</f>
        <v/>
      </c>
      <c r="AG53" s="141"/>
      <c r="AH53" s="125" t="str">
        <f>IF(住宅シート!Z53="","",住宅シート!Z53)</f>
        <v/>
      </c>
      <c r="AI53" s="125" t="str">
        <f>IF(住宅シート!AA53="","",住宅シート!AA53)</f>
        <v/>
      </c>
      <c r="AJ53" s="125" t="str">
        <f>IF(住宅シート!AB53="","",住宅シート!AB53)</f>
        <v/>
      </c>
      <c r="AK53" s="125" t="str">
        <f>IF(住宅シート!AC53="","",住宅シート!AC53)</f>
        <v/>
      </c>
      <c r="AL53" s="125" t="str">
        <f>IF(住宅シート!AD53="","",住宅シート!AD53)</f>
        <v/>
      </c>
      <c r="AM53" s="124" t="str">
        <f>IF(住宅シート!AE53="","",住宅シート!AE53)</f>
        <v/>
      </c>
      <c r="AN53" s="124" t="str">
        <f>IF(住宅シート!AF53="","",住宅シート!AF53)</f>
        <v/>
      </c>
      <c r="AO53" s="124" t="str">
        <f>IF(住宅シート!AG53="","",住宅シート!AG53)</f>
        <v/>
      </c>
      <c r="AP53" s="140"/>
      <c r="AQ53" s="140"/>
      <c r="AR53" s="124" t="str">
        <f t="shared" si="35"/>
        <v/>
      </c>
      <c r="AS53" s="124" t="str">
        <f>IF(第二面シート!AG53="","",第二面シート!AG53)</f>
        <v/>
      </c>
      <c r="AT53" s="124" t="str">
        <f>IF(第二面シート!AH53="","",第二面シート!AH53)</f>
        <v/>
      </c>
      <c r="AU53" s="124" t="str">
        <f>IF(第二面シート!AI53="","",第二面シート!AI53)</f>
        <v/>
      </c>
      <c r="AV53" s="124" t="str">
        <f>IF(第二面シート!AJ53="","",第二面シート!AJ53)</f>
        <v/>
      </c>
      <c r="AW53" s="124" t="str">
        <f>IF(第二面シート!AK53="","",第二面シート!AK53)</f>
        <v/>
      </c>
      <c r="AX53" s="124" t="str">
        <f>IF(第二面シート!AL53="","",第二面シート!AL53)</f>
        <v/>
      </c>
      <c r="AY53" s="124" t="str">
        <f>IF(第二面シート!AM53="","",第二面シート!AM53)</f>
        <v/>
      </c>
      <c r="AZ53" s="124" t="str">
        <f>IF(第二面シート!AN53="","",第二面シート!AN53)</f>
        <v/>
      </c>
    </row>
    <row r="54" spans="1:52" s="139" customFormat="1">
      <c r="A54" s="133">
        <v>49</v>
      </c>
      <c r="B54" s="134">
        <v>13</v>
      </c>
      <c r="C54" s="134" t="str">
        <f>IF(第二面シート!V54="","",第二面シート!V54)</f>
        <v/>
      </c>
      <c r="D54" s="134">
        <f t="shared" si="38"/>
        <v>0</v>
      </c>
      <c r="E54" s="134">
        <f t="shared" si="39"/>
        <v>0</v>
      </c>
      <c r="F54" s="134">
        <f t="shared" si="40"/>
        <v>0</v>
      </c>
      <c r="G54" s="134">
        <v>1</v>
      </c>
      <c r="H54" s="134">
        <f t="shared" si="42"/>
        <v>0</v>
      </c>
      <c r="I54" s="134">
        <f>SUM(H$54:H54)*H54</f>
        <v>0</v>
      </c>
      <c r="J54" s="134">
        <f>SUM(H54:H57)</f>
        <v>0</v>
      </c>
      <c r="K54" s="134">
        <f t="shared" si="43"/>
        <v>0</v>
      </c>
      <c r="L54" s="133">
        <f t="shared" si="41"/>
        <v>0</v>
      </c>
      <c r="M54" s="133">
        <f>IF(L54=0,0,SUM(L$6:L54))</f>
        <v>0</v>
      </c>
      <c r="N54" s="135"/>
      <c r="O54" s="135"/>
      <c r="P54" s="135"/>
      <c r="Q54" s="136"/>
      <c r="R54" s="135" t="str">
        <f t="shared" si="10"/>
        <v/>
      </c>
      <c r="S54" s="137" t="str">
        <f t="shared" si="44"/>
        <v/>
      </c>
      <c r="T54" s="137" t="str">
        <f>T$6</f>
        <v/>
      </c>
      <c r="U54" s="137" t="str">
        <f>U$6</f>
        <v/>
      </c>
      <c r="V54" s="137" t="str">
        <f>V$6</f>
        <v/>
      </c>
      <c r="W54" s="137" t="str">
        <f>IF(第二面シート!W54="","",第二面シート!W54)</f>
        <v/>
      </c>
      <c r="X54" s="137" t="str">
        <f>IF(第二面シート!X54="","",第二面シート!X54)</f>
        <v/>
      </c>
      <c r="Y54" s="137" t="str">
        <f>IF(第二面シート!Y54="","",第二面シート!Y54)</f>
        <v/>
      </c>
      <c r="Z54" s="137" t="str">
        <f>IF(第二面シート!Z54="","",第二面シート!Z54)</f>
        <v/>
      </c>
      <c r="AA54" s="137" t="str">
        <f>IF(第二面シート!AA54="","",第二面シート!AA54)</f>
        <v/>
      </c>
      <c r="AB54" s="137" t="str">
        <f>IF(第二面シート!AB54="","",第二面シート!AB54)</f>
        <v/>
      </c>
      <c r="AC54" s="137" t="str">
        <f>IF(第二面シート!AC54="","",第二面シート!AC54)</f>
        <v/>
      </c>
      <c r="AD54" s="137" t="str">
        <f>IF(第二面シート!AD54="","",第二面シート!AD54)</f>
        <v/>
      </c>
      <c r="AE54" s="137" t="str">
        <f>IF(第二面シート!AE54="","",第二面シート!AE54)</f>
        <v/>
      </c>
      <c r="AF54" s="137" t="str">
        <f>IF(第二面シート!AF54="","",第二面シート!AF54)</f>
        <v/>
      </c>
      <c r="AG54" s="141"/>
      <c r="AH54" s="137" t="str">
        <f>IF(住宅シート!Z54="","",住宅シート!Z54)</f>
        <v/>
      </c>
      <c r="AI54" s="137" t="str">
        <f>IF(住宅シート!AA54="","",住宅シート!AA54)</f>
        <v/>
      </c>
      <c r="AJ54" s="137" t="str">
        <f>IF(住宅シート!AB54="","",住宅シート!AB54)</f>
        <v/>
      </c>
      <c r="AK54" s="137" t="str">
        <f>IF(住宅シート!AC54="","",住宅シート!AC54)</f>
        <v/>
      </c>
      <c r="AL54" s="137" t="str">
        <f>IF(住宅シート!AD54="","",住宅シート!AD54)</f>
        <v/>
      </c>
      <c r="AM54" s="137" t="str">
        <f>IF(住宅シート!AE54="","",住宅シート!AE54)</f>
        <v/>
      </c>
      <c r="AN54" s="137" t="str">
        <f>IF(住宅シート!AF54="","",住宅シート!AF54)</f>
        <v/>
      </c>
      <c r="AO54" s="137" t="str">
        <f>IF(住宅シート!AG54="","",住宅シート!AG54)</f>
        <v/>
      </c>
      <c r="AP54" s="140"/>
      <c r="AQ54" s="140"/>
      <c r="AR54" s="137" t="str">
        <f t="shared" si="35"/>
        <v/>
      </c>
      <c r="AS54" s="137" t="str">
        <f>IF(第二面シート!AG54="","",第二面シート!AG54)</f>
        <v/>
      </c>
      <c r="AT54" s="137" t="str">
        <f>IF(第二面シート!AH54="","",第二面シート!AH54)</f>
        <v/>
      </c>
      <c r="AU54" s="137" t="str">
        <f>IF(第二面シート!AI54="","",第二面シート!AI54)</f>
        <v/>
      </c>
      <c r="AV54" s="137" t="str">
        <f>IF(第二面シート!AJ54="","",第二面シート!AJ54)</f>
        <v/>
      </c>
      <c r="AW54" s="137" t="str">
        <f>IF(第二面シート!AK54="","",第二面シート!AK54)</f>
        <v/>
      </c>
      <c r="AX54" s="137" t="str">
        <f>IF(第二面シート!AL54="","",第二面シート!AL54)</f>
        <v/>
      </c>
      <c r="AY54" s="137" t="str">
        <f>IF(第二面シート!AM54="","",第二面シート!AM54)</f>
        <v/>
      </c>
      <c r="AZ54" s="137" t="str">
        <f>IF(第二面シート!AN54="","",第二面シート!AN54)</f>
        <v/>
      </c>
    </row>
    <row r="55" spans="1:52" s="139" customFormat="1">
      <c r="A55" s="133">
        <v>50</v>
      </c>
      <c r="B55" s="134">
        <v>13</v>
      </c>
      <c r="C55" s="134" t="str">
        <f>IF(第二面シート!V55="","",第二面シート!V55)</f>
        <v/>
      </c>
      <c r="D55" s="134">
        <f t="shared" si="38"/>
        <v>0</v>
      </c>
      <c r="E55" s="134">
        <f t="shared" si="39"/>
        <v>0</v>
      </c>
      <c r="F55" s="134">
        <f t="shared" si="40"/>
        <v>0</v>
      </c>
      <c r="G55" s="134">
        <v>2</v>
      </c>
      <c r="H55" s="134">
        <f t="shared" si="42"/>
        <v>0</v>
      </c>
      <c r="I55" s="134">
        <f>SUM(H$54:H55)*H55</f>
        <v>0</v>
      </c>
      <c r="J55" s="134">
        <f>SUM(H54:H57)</f>
        <v>0</v>
      </c>
      <c r="K55" s="134">
        <f t="shared" si="43"/>
        <v>0</v>
      </c>
      <c r="L55" s="133">
        <f t="shared" si="41"/>
        <v>0</v>
      </c>
      <c r="M55" s="133">
        <f>IF(L55=0,0,SUM(L$6:L55))</f>
        <v>0</v>
      </c>
      <c r="N55" s="135"/>
      <c r="O55" s="135"/>
      <c r="P55" s="135"/>
      <c r="Q55" s="136"/>
      <c r="R55" s="135" t="str">
        <f t="shared" si="10"/>
        <v/>
      </c>
      <c r="S55" s="137" t="str">
        <f t="shared" si="44"/>
        <v/>
      </c>
      <c r="T55" s="137" t="str">
        <f t="shared" ref="T55:V57" si="48">T54</f>
        <v/>
      </c>
      <c r="U55" s="137" t="str">
        <f t="shared" si="48"/>
        <v/>
      </c>
      <c r="V55" s="137" t="str">
        <f t="shared" si="48"/>
        <v/>
      </c>
      <c r="W55" s="137" t="str">
        <f>IF(第二面シート!W55="","",第二面シート!W55)</f>
        <v/>
      </c>
      <c r="X55" s="137" t="str">
        <f>IF(第二面シート!X55="","",第二面シート!X55)</f>
        <v/>
      </c>
      <c r="Y55" s="137" t="str">
        <f>IF(第二面シート!Y55="","",第二面シート!Y55)</f>
        <v/>
      </c>
      <c r="Z55" s="137" t="str">
        <f>IF(第二面シート!Z55="","",第二面シート!Z55)</f>
        <v/>
      </c>
      <c r="AA55" s="137" t="str">
        <f>IF(第二面シート!AA55="","",第二面シート!AA55)</f>
        <v/>
      </c>
      <c r="AB55" s="137" t="str">
        <f>IF(第二面シート!AB55="","",第二面シート!AB55)</f>
        <v/>
      </c>
      <c r="AC55" s="137" t="str">
        <f>IF(第二面シート!AC55="","",第二面シート!AC55)</f>
        <v/>
      </c>
      <c r="AD55" s="137" t="str">
        <f>IF(第二面シート!AD55="","",第二面シート!AD55)</f>
        <v/>
      </c>
      <c r="AE55" s="137" t="str">
        <f>IF(第二面シート!AE55="","",第二面シート!AE55)</f>
        <v/>
      </c>
      <c r="AF55" s="137" t="str">
        <f>IF(第二面シート!AF55="","",第二面シート!AF55)</f>
        <v/>
      </c>
      <c r="AG55" s="141"/>
      <c r="AH55" s="138" t="str">
        <f>IF(住宅シート!Z55="","",住宅シート!Z55)</f>
        <v/>
      </c>
      <c r="AI55" s="138" t="str">
        <f>IF(住宅シート!AA55="","",住宅シート!AA55)</f>
        <v/>
      </c>
      <c r="AJ55" s="138" t="str">
        <f>IF(住宅シート!AB55="","",住宅シート!AB55)</f>
        <v/>
      </c>
      <c r="AK55" s="138" t="str">
        <f>IF(住宅シート!AC55="","",住宅シート!AC55)</f>
        <v/>
      </c>
      <c r="AL55" s="138" t="str">
        <f>IF(住宅シート!AD55="","",住宅シート!AD55)</f>
        <v/>
      </c>
      <c r="AM55" s="137" t="str">
        <f>IF(住宅シート!AE55="","",住宅シート!AE55)</f>
        <v/>
      </c>
      <c r="AN55" s="137" t="str">
        <f>IF(住宅シート!AF55="","",住宅シート!AF55)</f>
        <v/>
      </c>
      <c r="AO55" s="137" t="str">
        <f>IF(住宅シート!AG55="","",住宅シート!AG55)</f>
        <v/>
      </c>
      <c r="AP55" s="140"/>
      <c r="AQ55" s="140"/>
      <c r="AR55" s="137" t="str">
        <f t="shared" si="35"/>
        <v/>
      </c>
      <c r="AS55" s="137" t="str">
        <f>IF(第二面シート!AG55="","",第二面シート!AG55)</f>
        <v/>
      </c>
      <c r="AT55" s="137" t="str">
        <f>IF(第二面シート!AH55="","",第二面シート!AH55)</f>
        <v/>
      </c>
      <c r="AU55" s="137" t="str">
        <f>IF(第二面シート!AI55="","",第二面シート!AI55)</f>
        <v/>
      </c>
      <c r="AV55" s="137" t="str">
        <f>IF(第二面シート!AJ55="","",第二面シート!AJ55)</f>
        <v/>
      </c>
      <c r="AW55" s="137" t="str">
        <f>IF(第二面シート!AK55="","",第二面シート!AK55)</f>
        <v/>
      </c>
      <c r="AX55" s="137" t="str">
        <f>IF(第二面シート!AL55="","",第二面シート!AL55)</f>
        <v/>
      </c>
      <c r="AY55" s="137" t="str">
        <f>IF(第二面シート!AM55="","",第二面シート!AM55)</f>
        <v/>
      </c>
      <c r="AZ55" s="137" t="str">
        <f>IF(第二面シート!AN55="","",第二面シート!AN55)</f>
        <v/>
      </c>
    </row>
    <row r="56" spans="1:52" s="139" customFormat="1">
      <c r="A56" s="133">
        <v>51</v>
      </c>
      <c r="B56" s="134">
        <v>13</v>
      </c>
      <c r="C56" s="134" t="str">
        <f>IF(第二面シート!V56="","",第二面シート!V56)</f>
        <v/>
      </c>
      <c r="D56" s="134">
        <f t="shared" si="38"/>
        <v>0</v>
      </c>
      <c r="E56" s="134">
        <f t="shared" si="39"/>
        <v>0</v>
      </c>
      <c r="F56" s="134">
        <f t="shared" si="40"/>
        <v>0</v>
      </c>
      <c r="G56" s="134">
        <v>3</v>
      </c>
      <c r="H56" s="134">
        <f t="shared" si="42"/>
        <v>0</v>
      </c>
      <c r="I56" s="134">
        <f>SUM(H$54:H56)*H56</f>
        <v>0</v>
      </c>
      <c r="J56" s="134">
        <f>SUM(H$54:H$57)</f>
        <v>0</v>
      </c>
      <c r="K56" s="134">
        <f t="shared" si="43"/>
        <v>0</v>
      </c>
      <c r="L56" s="133">
        <f t="shared" si="41"/>
        <v>0</v>
      </c>
      <c r="M56" s="133">
        <f>IF(L56=0,0,SUM(L$6:L56))</f>
        <v>0</v>
      </c>
      <c r="N56" s="135"/>
      <c r="O56" s="135"/>
      <c r="P56" s="135"/>
      <c r="Q56" s="136"/>
      <c r="R56" s="135" t="str">
        <f t="shared" si="10"/>
        <v/>
      </c>
      <c r="S56" s="137" t="str">
        <f t="shared" si="44"/>
        <v/>
      </c>
      <c r="T56" s="137" t="str">
        <f t="shared" si="48"/>
        <v/>
      </c>
      <c r="U56" s="137" t="str">
        <f t="shared" si="48"/>
        <v/>
      </c>
      <c r="V56" s="137" t="str">
        <f t="shared" si="48"/>
        <v/>
      </c>
      <c r="W56" s="137" t="str">
        <f>IF(第二面シート!W56="","",第二面シート!W56)</f>
        <v/>
      </c>
      <c r="X56" s="137" t="str">
        <f>IF(第二面シート!X56="","",第二面シート!X56)</f>
        <v/>
      </c>
      <c r="Y56" s="137" t="str">
        <f>IF(第二面シート!Y56="","",第二面シート!Y56)</f>
        <v/>
      </c>
      <c r="Z56" s="137" t="str">
        <f>IF(第二面シート!Z56="","",第二面シート!Z56)</f>
        <v/>
      </c>
      <c r="AA56" s="137" t="str">
        <f>IF(第二面シート!AA56="","",第二面シート!AA56)</f>
        <v/>
      </c>
      <c r="AB56" s="137" t="str">
        <f>IF(第二面シート!AB56="","",第二面シート!AB56)</f>
        <v/>
      </c>
      <c r="AC56" s="137" t="str">
        <f>IF(第二面シート!AC56="","",第二面シート!AC56)</f>
        <v/>
      </c>
      <c r="AD56" s="137" t="str">
        <f>IF(第二面シート!AD56="","",第二面シート!AD56)</f>
        <v/>
      </c>
      <c r="AE56" s="137" t="str">
        <f>IF(第二面シート!AE56="","",第二面シート!AE56)</f>
        <v/>
      </c>
      <c r="AF56" s="137" t="str">
        <f>IF(第二面シート!AF56="","",第二面シート!AF56)</f>
        <v/>
      </c>
      <c r="AG56" s="141"/>
      <c r="AH56" s="138" t="str">
        <f>IF(住宅シート!Z56="","",住宅シート!Z56)</f>
        <v/>
      </c>
      <c r="AI56" s="138" t="str">
        <f>IF(住宅シート!AA56="","",住宅シート!AA56)</f>
        <v/>
      </c>
      <c r="AJ56" s="138" t="str">
        <f>IF(住宅シート!AB56="","",住宅シート!AB56)</f>
        <v/>
      </c>
      <c r="AK56" s="138" t="str">
        <f>IF(住宅シート!AC56="","",住宅シート!AC56)</f>
        <v/>
      </c>
      <c r="AL56" s="138" t="str">
        <f>IF(住宅シート!AD56="","",住宅シート!AD56)</f>
        <v/>
      </c>
      <c r="AM56" s="137" t="str">
        <f>IF(住宅シート!AE56="","",住宅シート!AE56)</f>
        <v/>
      </c>
      <c r="AN56" s="137" t="str">
        <f>IF(住宅シート!AF56="","",住宅シート!AF56)</f>
        <v/>
      </c>
      <c r="AO56" s="137" t="str">
        <f>IF(住宅シート!AG56="","",住宅シート!AG56)</f>
        <v/>
      </c>
      <c r="AP56" s="140"/>
      <c r="AQ56" s="140"/>
      <c r="AR56" s="137" t="str">
        <f t="shared" si="35"/>
        <v/>
      </c>
      <c r="AS56" s="137" t="str">
        <f>IF(第二面シート!AG56="","",第二面シート!AG56)</f>
        <v/>
      </c>
      <c r="AT56" s="137" t="str">
        <f>IF(第二面シート!AH56="","",第二面シート!AH56)</f>
        <v/>
      </c>
      <c r="AU56" s="137" t="str">
        <f>IF(第二面シート!AI56="","",第二面シート!AI56)</f>
        <v/>
      </c>
      <c r="AV56" s="137" t="str">
        <f>IF(第二面シート!AJ56="","",第二面シート!AJ56)</f>
        <v/>
      </c>
      <c r="AW56" s="137" t="str">
        <f>IF(第二面シート!AK56="","",第二面シート!AK56)</f>
        <v/>
      </c>
      <c r="AX56" s="137" t="str">
        <f>IF(第二面シート!AL56="","",第二面シート!AL56)</f>
        <v/>
      </c>
      <c r="AY56" s="137" t="str">
        <f>IF(第二面シート!AM56="","",第二面シート!AM56)</f>
        <v/>
      </c>
      <c r="AZ56" s="137" t="str">
        <f>IF(第二面シート!AN56="","",第二面シート!AN56)</f>
        <v/>
      </c>
    </row>
    <row r="57" spans="1:52" s="139" customFormat="1">
      <c r="A57" s="133">
        <v>52</v>
      </c>
      <c r="B57" s="134">
        <v>13</v>
      </c>
      <c r="C57" s="134" t="str">
        <f>IF(第二面シート!V57="","",第二面シート!V57)</f>
        <v/>
      </c>
      <c r="D57" s="134">
        <f t="shared" si="38"/>
        <v>0</v>
      </c>
      <c r="E57" s="134">
        <f t="shared" si="39"/>
        <v>0</v>
      </c>
      <c r="F57" s="134">
        <f t="shared" si="40"/>
        <v>0</v>
      </c>
      <c r="G57" s="134">
        <v>4</v>
      </c>
      <c r="H57" s="134">
        <f t="shared" si="42"/>
        <v>0</v>
      </c>
      <c r="I57" s="134">
        <f>SUM(H$54:H57)*H57</f>
        <v>0</v>
      </c>
      <c r="J57" s="134">
        <f>SUM(H$54:H$57)</f>
        <v>0</v>
      </c>
      <c r="K57" s="134">
        <f t="shared" si="43"/>
        <v>0</v>
      </c>
      <c r="L57" s="133">
        <f t="shared" si="41"/>
        <v>0</v>
      </c>
      <c r="M57" s="133">
        <f>IF(L57=0,0,SUM(L$6:L57))</f>
        <v>0</v>
      </c>
      <c r="N57" s="135"/>
      <c r="O57" s="135"/>
      <c r="P57" s="135"/>
      <c r="Q57" s="136"/>
      <c r="R57" s="135" t="str">
        <f t="shared" si="10"/>
        <v/>
      </c>
      <c r="S57" s="137" t="str">
        <f t="shared" si="44"/>
        <v/>
      </c>
      <c r="T57" s="137" t="str">
        <f t="shared" si="48"/>
        <v/>
      </c>
      <c r="U57" s="137" t="str">
        <f t="shared" si="48"/>
        <v/>
      </c>
      <c r="V57" s="137" t="str">
        <f t="shared" si="48"/>
        <v/>
      </c>
      <c r="W57" s="137" t="str">
        <f>IF(第二面シート!W57="","",第二面シート!W57)</f>
        <v/>
      </c>
      <c r="X57" s="137" t="str">
        <f>IF(第二面シート!X57="","",第二面シート!X57)</f>
        <v/>
      </c>
      <c r="Y57" s="137" t="str">
        <f>IF(第二面シート!Y57="","",第二面シート!Y57)</f>
        <v/>
      </c>
      <c r="Z57" s="137" t="str">
        <f>IF(第二面シート!Z57="","",第二面シート!Z57)</f>
        <v/>
      </c>
      <c r="AA57" s="137" t="str">
        <f>IF(第二面シート!AA57="","",第二面シート!AA57)</f>
        <v/>
      </c>
      <c r="AB57" s="137" t="str">
        <f>IF(第二面シート!AB57="","",第二面シート!AB57)</f>
        <v/>
      </c>
      <c r="AC57" s="137" t="str">
        <f>IF(第二面シート!AC57="","",第二面シート!AC57)</f>
        <v/>
      </c>
      <c r="AD57" s="137" t="str">
        <f>IF(第二面シート!AD57="","",第二面シート!AD57)</f>
        <v/>
      </c>
      <c r="AE57" s="137" t="str">
        <f>IF(第二面シート!AE57="","",第二面シート!AE57)</f>
        <v/>
      </c>
      <c r="AF57" s="137" t="str">
        <f>IF(第二面シート!AF57="","",第二面シート!AF57)</f>
        <v/>
      </c>
      <c r="AG57" s="141"/>
      <c r="AH57" s="138" t="str">
        <f>IF(住宅シート!Z57="","",住宅シート!Z57)</f>
        <v/>
      </c>
      <c r="AI57" s="138" t="str">
        <f>IF(住宅シート!AA57="","",住宅シート!AA57)</f>
        <v/>
      </c>
      <c r="AJ57" s="138" t="str">
        <f>IF(住宅シート!AB57="","",住宅シート!AB57)</f>
        <v/>
      </c>
      <c r="AK57" s="138" t="str">
        <f>IF(住宅シート!AC57="","",住宅シート!AC57)</f>
        <v/>
      </c>
      <c r="AL57" s="138" t="str">
        <f>IF(住宅シート!AD57="","",住宅シート!AD57)</f>
        <v/>
      </c>
      <c r="AM57" s="137" t="str">
        <f>IF(住宅シート!AE57="","",住宅シート!AE57)</f>
        <v/>
      </c>
      <c r="AN57" s="137" t="str">
        <f>IF(住宅シート!AF57="","",住宅シート!AF57)</f>
        <v/>
      </c>
      <c r="AO57" s="137" t="str">
        <f>IF(住宅シート!AG57="","",住宅シート!AG57)</f>
        <v/>
      </c>
      <c r="AP57" s="140"/>
      <c r="AQ57" s="140"/>
      <c r="AR57" s="137" t="str">
        <f t="shared" si="35"/>
        <v/>
      </c>
      <c r="AS57" s="137" t="str">
        <f>IF(第二面シート!AG57="","",第二面シート!AG57)</f>
        <v/>
      </c>
      <c r="AT57" s="137" t="str">
        <f>IF(第二面シート!AH57="","",第二面シート!AH57)</f>
        <v/>
      </c>
      <c r="AU57" s="137" t="str">
        <f>IF(第二面シート!AI57="","",第二面シート!AI57)</f>
        <v/>
      </c>
      <c r="AV57" s="137" t="str">
        <f>IF(第二面シート!AJ57="","",第二面シート!AJ57)</f>
        <v/>
      </c>
      <c r="AW57" s="137" t="str">
        <f>IF(第二面シート!AK57="","",第二面シート!AK57)</f>
        <v/>
      </c>
      <c r="AX57" s="137" t="str">
        <f>IF(第二面シート!AL57="","",第二面シート!AL57)</f>
        <v/>
      </c>
      <c r="AY57" s="137" t="str">
        <f>IF(第二面シート!AM57="","",第二面シート!AM57)</f>
        <v/>
      </c>
      <c r="AZ57" s="137" t="str">
        <f>IF(第二面シート!AN57="","",第二面シート!AN57)</f>
        <v/>
      </c>
    </row>
    <row r="58" spans="1:52" s="105" customFormat="1">
      <c r="A58" s="99">
        <v>53</v>
      </c>
      <c r="B58" s="100">
        <v>14</v>
      </c>
      <c r="C58" s="100" t="str">
        <f>IF(第二面シート!V58="","",第二面シート!V58)</f>
        <v/>
      </c>
      <c r="D58" s="100">
        <f t="shared" si="38"/>
        <v>0</v>
      </c>
      <c r="E58" s="100">
        <f t="shared" si="39"/>
        <v>0</v>
      </c>
      <c r="F58" s="100">
        <f>IF(E58&gt;1,D58,0)</f>
        <v>0</v>
      </c>
      <c r="G58" s="100">
        <v>1</v>
      </c>
      <c r="H58" s="100">
        <f t="shared" si="42"/>
        <v>0</v>
      </c>
      <c r="I58" s="100">
        <f>SUM(H$58:H58)*H58</f>
        <v>0</v>
      </c>
      <c r="J58" s="100">
        <f>SUM(H58:H61)</f>
        <v>0</v>
      </c>
      <c r="K58" s="100">
        <f t="shared" si="43"/>
        <v>0</v>
      </c>
      <c r="L58" s="99">
        <f t="shared" si="41"/>
        <v>0</v>
      </c>
      <c r="M58" s="99">
        <f>IF(L58=0,0,SUM(L$6:L58))</f>
        <v>0</v>
      </c>
      <c r="N58" s="101"/>
      <c r="O58" s="101"/>
      <c r="P58" s="101"/>
      <c r="Q58" s="102"/>
      <c r="R58" s="101" t="str">
        <f t="shared" si="10"/>
        <v/>
      </c>
      <c r="S58" s="103" t="str">
        <f t="shared" si="44"/>
        <v/>
      </c>
      <c r="T58" s="103" t="str">
        <f>T$6</f>
        <v/>
      </c>
      <c r="U58" s="103" t="str">
        <f>U$6</f>
        <v/>
      </c>
      <c r="V58" s="103" t="str">
        <f>V$6</f>
        <v/>
      </c>
      <c r="W58" s="103" t="str">
        <f>IF(第二面シート!W58="","",第二面シート!W58)</f>
        <v/>
      </c>
      <c r="X58" s="103" t="str">
        <f>IF(第二面シート!X58="","",第二面シート!X58)</f>
        <v/>
      </c>
      <c r="Y58" s="103" t="str">
        <f>IF(第二面シート!Y58="","",第二面シート!Y58)</f>
        <v/>
      </c>
      <c r="Z58" s="103" t="str">
        <f>IF(第二面シート!Z58="","",第二面シート!Z58)</f>
        <v/>
      </c>
      <c r="AA58" s="103" t="str">
        <f>IF(第二面シート!AA58="","",第二面シート!AA58)</f>
        <v/>
      </c>
      <c r="AB58" s="103" t="str">
        <f>IF(第二面シート!AB58="","",第二面シート!AB58)</f>
        <v/>
      </c>
      <c r="AC58" s="103" t="str">
        <f>IF(第二面シート!AC58="","",第二面シート!AC58)</f>
        <v/>
      </c>
      <c r="AD58" s="103" t="str">
        <f>IF(第二面シート!AD58="","",第二面シート!AD58)</f>
        <v/>
      </c>
      <c r="AE58" s="103" t="str">
        <f>IF(第二面シート!AE58="","",第二面シート!AE58)</f>
        <v/>
      </c>
      <c r="AF58" s="103" t="str">
        <f>IF(第二面シート!AF58="","",第二面シート!AF58)</f>
        <v/>
      </c>
      <c r="AG58" s="141"/>
      <c r="AH58" s="103" t="str">
        <f>IF(住宅シート!Z58="","",住宅シート!Z58)</f>
        <v/>
      </c>
      <c r="AI58" s="103" t="str">
        <f>IF(住宅シート!AA58="","",住宅シート!AA58)</f>
        <v/>
      </c>
      <c r="AJ58" s="103" t="str">
        <f>IF(住宅シート!AB58="","",住宅シート!AB58)</f>
        <v/>
      </c>
      <c r="AK58" s="103" t="str">
        <f>IF(住宅シート!AC58="","",住宅シート!AC58)</f>
        <v/>
      </c>
      <c r="AL58" s="103" t="str">
        <f>IF(住宅シート!AD58="","",住宅シート!AD58)</f>
        <v/>
      </c>
      <c r="AM58" s="103" t="str">
        <f>IF(住宅シート!AE58="","",住宅シート!AE58)</f>
        <v/>
      </c>
      <c r="AN58" s="103" t="str">
        <f>IF(住宅シート!AF58="","",住宅シート!AF58)</f>
        <v/>
      </c>
      <c r="AO58" s="103" t="str">
        <f>IF(住宅シート!AG58="","",住宅シート!AG58)</f>
        <v/>
      </c>
      <c r="AP58" s="140"/>
      <c r="AQ58" s="140"/>
      <c r="AR58" s="103" t="str">
        <f t="shared" si="35"/>
        <v/>
      </c>
      <c r="AS58" s="103" t="str">
        <f>IF(第二面シート!AG58="","",第二面シート!AG58)</f>
        <v/>
      </c>
      <c r="AT58" s="103" t="str">
        <f>IF(第二面シート!AH58="","",第二面シート!AH58)</f>
        <v/>
      </c>
      <c r="AU58" s="103" t="str">
        <f>IF(第二面シート!AI58="","",第二面シート!AI58)</f>
        <v/>
      </c>
      <c r="AV58" s="103" t="str">
        <f>IF(第二面シート!AJ58="","",第二面シート!AJ58)</f>
        <v/>
      </c>
      <c r="AW58" s="103" t="str">
        <f>IF(第二面シート!AK58="","",第二面シート!AK58)</f>
        <v/>
      </c>
      <c r="AX58" s="103" t="str">
        <f>IF(第二面シート!AL58="","",第二面シート!AL58)</f>
        <v/>
      </c>
      <c r="AY58" s="103" t="str">
        <f>IF(第二面シート!AM58="","",第二面シート!AM58)</f>
        <v/>
      </c>
      <c r="AZ58" s="103" t="str">
        <f>IF(第二面シート!AN58="","",第二面シート!AN58)</f>
        <v/>
      </c>
    </row>
    <row r="59" spans="1:52" s="105" customFormat="1">
      <c r="A59" s="99">
        <v>54</v>
      </c>
      <c r="B59" s="100">
        <v>14</v>
      </c>
      <c r="C59" s="100" t="str">
        <f>IF(第二面シート!V59="","",第二面シート!V59)</f>
        <v/>
      </c>
      <c r="D59" s="100">
        <f t="shared" si="38"/>
        <v>0</v>
      </c>
      <c r="E59" s="100">
        <f t="shared" si="39"/>
        <v>0</v>
      </c>
      <c r="F59" s="100">
        <f t="shared" si="40"/>
        <v>0</v>
      </c>
      <c r="G59" s="100">
        <v>2</v>
      </c>
      <c r="H59" s="100">
        <f t="shared" si="42"/>
        <v>0</v>
      </c>
      <c r="I59" s="100">
        <f>SUM(H$58:H59)*H59</f>
        <v>0</v>
      </c>
      <c r="J59" s="100">
        <f>SUM(H58:H61)</f>
        <v>0</v>
      </c>
      <c r="K59" s="100">
        <f t="shared" si="43"/>
        <v>0</v>
      </c>
      <c r="L59" s="99">
        <f t="shared" si="41"/>
        <v>0</v>
      </c>
      <c r="M59" s="99">
        <f>IF(L59=0,0,SUM(L$6:L59))</f>
        <v>0</v>
      </c>
      <c r="N59" s="101"/>
      <c r="O59" s="101"/>
      <c r="P59" s="101"/>
      <c r="Q59" s="102"/>
      <c r="R59" s="101" t="str">
        <f t="shared" si="10"/>
        <v/>
      </c>
      <c r="S59" s="103" t="str">
        <f t="shared" si="44"/>
        <v/>
      </c>
      <c r="T59" s="103" t="str">
        <f t="shared" ref="T59:V61" si="49">T58</f>
        <v/>
      </c>
      <c r="U59" s="103" t="str">
        <f t="shared" si="49"/>
        <v/>
      </c>
      <c r="V59" s="103" t="str">
        <f t="shared" si="49"/>
        <v/>
      </c>
      <c r="W59" s="103" t="str">
        <f>IF(第二面シート!W59="","",第二面シート!W59)</f>
        <v/>
      </c>
      <c r="X59" s="103" t="str">
        <f>IF(第二面シート!X59="","",第二面シート!X59)</f>
        <v/>
      </c>
      <c r="Y59" s="103" t="str">
        <f>IF(第二面シート!Y59="","",第二面シート!Y59)</f>
        <v/>
      </c>
      <c r="Z59" s="103" t="str">
        <f>IF(第二面シート!Z59="","",第二面シート!Z59)</f>
        <v/>
      </c>
      <c r="AA59" s="103" t="str">
        <f>IF(第二面シート!AA59="","",第二面シート!AA59)</f>
        <v/>
      </c>
      <c r="AB59" s="103" t="str">
        <f>IF(第二面シート!AB59="","",第二面シート!AB59)</f>
        <v/>
      </c>
      <c r="AC59" s="103" t="str">
        <f>IF(第二面シート!AC59="","",第二面シート!AC59)</f>
        <v/>
      </c>
      <c r="AD59" s="103" t="str">
        <f>IF(第二面シート!AD59="","",第二面シート!AD59)</f>
        <v/>
      </c>
      <c r="AE59" s="103" t="str">
        <f>IF(第二面シート!AE59="","",第二面シート!AE59)</f>
        <v/>
      </c>
      <c r="AF59" s="103" t="str">
        <f>IF(第二面シート!AF59="","",第二面シート!AF59)</f>
        <v/>
      </c>
      <c r="AG59" s="141"/>
      <c r="AH59" s="104" t="str">
        <f>IF(住宅シート!Z59="","",住宅シート!Z59)</f>
        <v/>
      </c>
      <c r="AI59" s="104" t="str">
        <f>IF(住宅シート!AA59="","",住宅シート!AA59)</f>
        <v/>
      </c>
      <c r="AJ59" s="104" t="str">
        <f>IF(住宅シート!AB59="","",住宅シート!AB59)</f>
        <v/>
      </c>
      <c r="AK59" s="104" t="str">
        <f>IF(住宅シート!AC59="","",住宅シート!AC59)</f>
        <v/>
      </c>
      <c r="AL59" s="104" t="str">
        <f>IF(住宅シート!AD59="","",住宅シート!AD59)</f>
        <v/>
      </c>
      <c r="AM59" s="103" t="str">
        <f>IF(住宅シート!AE59="","",住宅シート!AE59)</f>
        <v/>
      </c>
      <c r="AN59" s="103" t="str">
        <f>IF(住宅シート!AF59="","",住宅シート!AF59)</f>
        <v/>
      </c>
      <c r="AO59" s="103" t="str">
        <f>IF(住宅シート!AG59="","",住宅シート!AG59)</f>
        <v/>
      </c>
      <c r="AP59" s="140"/>
      <c r="AQ59" s="140"/>
      <c r="AR59" s="103" t="str">
        <f t="shared" si="35"/>
        <v/>
      </c>
      <c r="AS59" s="103" t="str">
        <f>IF(第二面シート!AG59="","",第二面シート!AG59)</f>
        <v/>
      </c>
      <c r="AT59" s="103" t="str">
        <f>IF(第二面シート!AH59="","",第二面シート!AH59)</f>
        <v/>
      </c>
      <c r="AU59" s="103" t="str">
        <f>IF(第二面シート!AI59="","",第二面シート!AI59)</f>
        <v/>
      </c>
      <c r="AV59" s="103" t="str">
        <f>IF(第二面シート!AJ59="","",第二面シート!AJ59)</f>
        <v/>
      </c>
      <c r="AW59" s="103" t="str">
        <f>IF(第二面シート!AK59="","",第二面シート!AK59)</f>
        <v/>
      </c>
      <c r="AX59" s="103" t="str">
        <f>IF(第二面シート!AL59="","",第二面シート!AL59)</f>
        <v/>
      </c>
      <c r="AY59" s="103" t="str">
        <f>IF(第二面シート!AM59="","",第二面シート!AM59)</f>
        <v/>
      </c>
      <c r="AZ59" s="103" t="str">
        <f>IF(第二面シート!AN59="","",第二面シート!AN59)</f>
        <v/>
      </c>
    </row>
    <row r="60" spans="1:52" s="105" customFormat="1">
      <c r="A60" s="99">
        <v>55</v>
      </c>
      <c r="B60" s="100">
        <v>14</v>
      </c>
      <c r="C60" s="100" t="str">
        <f>IF(第二面シート!V60="","",第二面シート!V60)</f>
        <v/>
      </c>
      <c r="D60" s="100">
        <f t="shared" si="38"/>
        <v>0</v>
      </c>
      <c r="E60" s="100">
        <f t="shared" si="39"/>
        <v>0</v>
      </c>
      <c r="F60" s="100">
        <f t="shared" si="40"/>
        <v>0</v>
      </c>
      <c r="G60" s="100">
        <v>3</v>
      </c>
      <c r="H60" s="100">
        <f t="shared" si="42"/>
        <v>0</v>
      </c>
      <c r="I60" s="100">
        <f>SUM(H$58:H60)*H60</f>
        <v>0</v>
      </c>
      <c r="J60" s="100">
        <f>SUM(H$58:H$61)</f>
        <v>0</v>
      </c>
      <c r="K60" s="100">
        <f t="shared" si="43"/>
        <v>0</v>
      </c>
      <c r="L60" s="99">
        <f t="shared" si="41"/>
        <v>0</v>
      </c>
      <c r="M60" s="99">
        <f>IF(L60=0,0,SUM(L$6:L60))</f>
        <v>0</v>
      </c>
      <c r="N60" s="101"/>
      <c r="O60" s="101"/>
      <c r="P60" s="101"/>
      <c r="Q60" s="102"/>
      <c r="R60" s="101" t="str">
        <f t="shared" si="10"/>
        <v/>
      </c>
      <c r="S60" s="103" t="str">
        <f t="shared" si="44"/>
        <v/>
      </c>
      <c r="T60" s="103" t="str">
        <f t="shared" si="49"/>
        <v/>
      </c>
      <c r="U60" s="103" t="str">
        <f t="shared" si="49"/>
        <v/>
      </c>
      <c r="V60" s="103" t="str">
        <f t="shared" si="49"/>
        <v/>
      </c>
      <c r="W60" s="103" t="str">
        <f>IF(第二面シート!W60="","",第二面シート!W60)</f>
        <v/>
      </c>
      <c r="X60" s="103" t="str">
        <f>IF(第二面シート!X60="","",第二面シート!X60)</f>
        <v/>
      </c>
      <c r="Y60" s="103" t="str">
        <f>IF(第二面シート!Y60="","",第二面シート!Y60)</f>
        <v/>
      </c>
      <c r="Z60" s="103" t="str">
        <f>IF(第二面シート!Z60="","",第二面シート!Z60)</f>
        <v/>
      </c>
      <c r="AA60" s="103" t="str">
        <f>IF(第二面シート!AA60="","",第二面シート!AA60)</f>
        <v/>
      </c>
      <c r="AB60" s="103" t="str">
        <f>IF(第二面シート!AB60="","",第二面シート!AB60)</f>
        <v/>
      </c>
      <c r="AC60" s="103" t="str">
        <f>IF(第二面シート!AC60="","",第二面シート!AC60)</f>
        <v/>
      </c>
      <c r="AD60" s="103" t="str">
        <f>IF(第二面シート!AD60="","",第二面シート!AD60)</f>
        <v/>
      </c>
      <c r="AE60" s="103" t="str">
        <f>IF(第二面シート!AE60="","",第二面シート!AE60)</f>
        <v/>
      </c>
      <c r="AF60" s="103" t="str">
        <f>IF(第二面シート!AF60="","",第二面シート!AF60)</f>
        <v/>
      </c>
      <c r="AG60" s="141"/>
      <c r="AH60" s="104" t="str">
        <f>IF(住宅シート!Z60="","",住宅シート!Z60)</f>
        <v/>
      </c>
      <c r="AI60" s="104" t="str">
        <f>IF(住宅シート!AA60="","",住宅シート!AA60)</f>
        <v/>
      </c>
      <c r="AJ60" s="104" t="str">
        <f>IF(住宅シート!AB60="","",住宅シート!AB60)</f>
        <v/>
      </c>
      <c r="AK60" s="104" t="str">
        <f>IF(住宅シート!AC60="","",住宅シート!AC60)</f>
        <v/>
      </c>
      <c r="AL60" s="104" t="str">
        <f>IF(住宅シート!AD60="","",住宅シート!AD60)</f>
        <v/>
      </c>
      <c r="AM60" s="103" t="str">
        <f>IF(住宅シート!AE60="","",住宅シート!AE60)</f>
        <v/>
      </c>
      <c r="AN60" s="103" t="str">
        <f>IF(住宅シート!AF60="","",住宅シート!AF60)</f>
        <v/>
      </c>
      <c r="AO60" s="103" t="str">
        <f>IF(住宅シート!AG60="","",住宅シート!AG60)</f>
        <v/>
      </c>
      <c r="AP60" s="140"/>
      <c r="AQ60" s="140"/>
      <c r="AR60" s="103" t="str">
        <f t="shared" si="35"/>
        <v/>
      </c>
      <c r="AS60" s="103" t="str">
        <f>IF(第二面シート!AG60="","",第二面シート!AG60)</f>
        <v/>
      </c>
      <c r="AT60" s="103" t="str">
        <f>IF(第二面シート!AH60="","",第二面シート!AH60)</f>
        <v/>
      </c>
      <c r="AU60" s="103" t="str">
        <f>IF(第二面シート!AI60="","",第二面シート!AI60)</f>
        <v/>
      </c>
      <c r="AV60" s="103" t="str">
        <f>IF(第二面シート!AJ60="","",第二面シート!AJ60)</f>
        <v/>
      </c>
      <c r="AW60" s="103" t="str">
        <f>IF(第二面シート!AK60="","",第二面シート!AK60)</f>
        <v/>
      </c>
      <c r="AX60" s="103" t="str">
        <f>IF(第二面シート!AL60="","",第二面シート!AL60)</f>
        <v/>
      </c>
      <c r="AY60" s="103" t="str">
        <f>IF(第二面シート!AM60="","",第二面シート!AM60)</f>
        <v/>
      </c>
      <c r="AZ60" s="103" t="str">
        <f>IF(第二面シート!AN60="","",第二面シート!AN60)</f>
        <v/>
      </c>
    </row>
    <row r="61" spans="1:52" s="105" customFormat="1">
      <c r="A61" s="99">
        <v>56</v>
      </c>
      <c r="B61" s="100">
        <v>14</v>
      </c>
      <c r="C61" s="100" t="str">
        <f>IF(第二面シート!V61="","",第二面シート!V61)</f>
        <v/>
      </c>
      <c r="D61" s="100">
        <f t="shared" si="38"/>
        <v>0</v>
      </c>
      <c r="E61" s="100">
        <f t="shared" si="39"/>
        <v>0</v>
      </c>
      <c r="F61" s="100">
        <f t="shared" si="40"/>
        <v>0</v>
      </c>
      <c r="G61" s="100">
        <v>4</v>
      </c>
      <c r="H61" s="100">
        <f t="shared" si="42"/>
        <v>0</v>
      </c>
      <c r="I61" s="100">
        <f>SUM(H$58:H61)*H61</f>
        <v>0</v>
      </c>
      <c r="J61" s="100">
        <f>SUM(H$58:H$61)</f>
        <v>0</v>
      </c>
      <c r="K61" s="100">
        <f t="shared" si="43"/>
        <v>0</v>
      </c>
      <c r="L61" s="99">
        <f>IF(AND(D61=1,H61=1),1,IF(AND(D61=1,J61=0,G61=1),1,0))</f>
        <v>0</v>
      </c>
      <c r="M61" s="99">
        <f>IF(L61=0,0,SUM(L$6:L61))</f>
        <v>0</v>
      </c>
      <c r="N61" s="101"/>
      <c r="O61" s="101"/>
      <c r="P61" s="101"/>
      <c r="Q61" s="102"/>
      <c r="R61" s="101" t="str">
        <f t="shared" si="10"/>
        <v/>
      </c>
      <c r="S61" s="103" t="str">
        <f t="shared" si="44"/>
        <v/>
      </c>
      <c r="T61" s="103" t="str">
        <f t="shared" si="49"/>
        <v/>
      </c>
      <c r="U61" s="103" t="str">
        <f t="shared" si="49"/>
        <v/>
      </c>
      <c r="V61" s="103" t="str">
        <f t="shared" si="49"/>
        <v/>
      </c>
      <c r="W61" s="103" t="str">
        <f>IF(第二面シート!W61="","",第二面シート!W61)</f>
        <v/>
      </c>
      <c r="X61" s="103" t="str">
        <f>IF(第二面シート!X61="","",第二面シート!X61)</f>
        <v/>
      </c>
      <c r="Y61" s="103" t="str">
        <f>IF(第二面シート!Y61="","",第二面シート!Y61)</f>
        <v/>
      </c>
      <c r="Z61" s="103" t="str">
        <f>IF(第二面シート!Z61="","",第二面シート!Z61)</f>
        <v/>
      </c>
      <c r="AA61" s="103" t="str">
        <f>IF(第二面シート!AA61="","",第二面シート!AA61)</f>
        <v/>
      </c>
      <c r="AB61" s="103" t="str">
        <f>IF(第二面シート!AB61="","",第二面シート!AB61)</f>
        <v/>
      </c>
      <c r="AC61" s="103" t="str">
        <f>IF(第二面シート!AC61="","",第二面シート!AC61)</f>
        <v/>
      </c>
      <c r="AD61" s="103" t="str">
        <f>IF(第二面シート!AD61="","",第二面シート!AD61)</f>
        <v/>
      </c>
      <c r="AE61" s="103" t="str">
        <f>IF(第二面シート!AE61="","",第二面シート!AE61)</f>
        <v/>
      </c>
      <c r="AF61" s="103" t="str">
        <f>IF(第二面シート!AF61="","",第二面シート!AF61)</f>
        <v/>
      </c>
      <c r="AG61" s="141"/>
      <c r="AH61" s="104" t="str">
        <f>IF(住宅シート!Z61="","",住宅シート!Z61)</f>
        <v/>
      </c>
      <c r="AI61" s="104" t="str">
        <f>IF(住宅シート!AA61="","",住宅シート!AA61)</f>
        <v/>
      </c>
      <c r="AJ61" s="104" t="str">
        <f>IF(住宅シート!AB61="","",住宅シート!AB61)</f>
        <v/>
      </c>
      <c r="AK61" s="104" t="str">
        <f>IF(住宅シート!AC61="","",住宅シート!AC61)</f>
        <v/>
      </c>
      <c r="AL61" s="104" t="str">
        <f>IF(住宅シート!AD61="","",住宅シート!AD61)</f>
        <v/>
      </c>
      <c r="AM61" s="103" t="str">
        <f>IF(住宅シート!AE61="","",住宅シート!AE61)</f>
        <v/>
      </c>
      <c r="AN61" s="103" t="str">
        <f>IF(住宅シート!AF61="","",住宅シート!AF61)</f>
        <v/>
      </c>
      <c r="AO61" s="103" t="str">
        <f>IF(住宅シート!AG61="","",住宅シート!AG61)</f>
        <v/>
      </c>
      <c r="AP61" s="140"/>
      <c r="AQ61" s="140"/>
      <c r="AR61" s="103" t="str">
        <f t="shared" si="35"/>
        <v/>
      </c>
      <c r="AS61" s="103" t="str">
        <f>IF(第二面シート!AG61="","",第二面シート!AG61)</f>
        <v/>
      </c>
      <c r="AT61" s="103" t="str">
        <f>IF(第二面シート!AH61="","",第二面シート!AH61)</f>
        <v/>
      </c>
      <c r="AU61" s="103" t="str">
        <f>IF(第二面シート!AI61="","",第二面シート!AI61)</f>
        <v/>
      </c>
      <c r="AV61" s="103" t="str">
        <f>IF(第二面シート!AJ61="","",第二面シート!AJ61)</f>
        <v/>
      </c>
      <c r="AW61" s="103" t="str">
        <f>IF(第二面シート!AK61="","",第二面シート!AK61)</f>
        <v/>
      </c>
      <c r="AX61" s="103" t="str">
        <f>IF(第二面シート!AL61="","",第二面シート!AL61)</f>
        <v/>
      </c>
      <c r="AY61" s="103" t="str">
        <f>IF(第二面シート!AM61="","",第二面シート!AM61)</f>
        <v/>
      </c>
      <c r="AZ61" s="103" t="str">
        <f>IF(第二面シート!AN61="","",第二面シート!AN61)</f>
        <v/>
      </c>
    </row>
    <row r="62" spans="1:52" s="112" customFormat="1">
      <c r="A62" s="106">
        <v>57</v>
      </c>
      <c r="B62" s="107">
        <v>15</v>
      </c>
      <c r="C62" s="107" t="str">
        <f>IF(第二面シート!V62="","",第二面シート!V62)</f>
        <v/>
      </c>
      <c r="D62" s="107">
        <f t="shared" si="38"/>
        <v>0</v>
      </c>
      <c r="E62" s="107">
        <f t="shared" si="39"/>
        <v>0</v>
      </c>
      <c r="F62" s="107">
        <f>IF(E62&gt;1,D62,0)</f>
        <v>0</v>
      </c>
      <c r="G62" s="107">
        <v>1</v>
      </c>
      <c r="H62" s="107">
        <f>IF(AM62="",0,1)</f>
        <v>0</v>
      </c>
      <c r="I62" s="107">
        <f>SUM(H$62:H62)*H62</f>
        <v>0</v>
      </c>
      <c r="J62" s="107">
        <f>SUM(H62:H65)</f>
        <v>0</v>
      </c>
      <c r="K62" s="107">
        <f t="shared" si="43"/>
        <v>0</v>
      </c>
      <c r="L62" s="106">
        <f t="shared" si="41"/>
        <v>0</v>
      </c>
      <c r="M62" s="106">
        <f>IF(L62=0,0,SUM(L$6:L62))</f>
        <v>0</v>
      </c>
      <c r="N62" s="108"/>
      <c r="O62" s="108"/>
      <c r="P62" s="108"/>
      <c r="Q62" s="109"/>
      <c r="R62" s="108" t="str">
        <f t="shared" si="10"/>
        <v/>
      </c>
      <c r="S62" s="110" t="str">
        <f t="shared" si="44"/>
        <v/>
      </c>
      <c r="T62" s="110" t="str">
        <f>T$6</f>
        <v/>
      </c>
      <c r="U62" s="110" t="str">
        <f>U$6</f>
        <v/>
      </c>
      <c r="V62" s="110" t="str">
        <f>V$6</f>
        <v/>
      </c>
      <c r="W62" s="110" t="str">
        <f>IF(第二面シート!W62="","",第二面シート!W62)</f>
        <v/>
      </c>
      <c r="X62" s="110" t="str">
        <f>IF(第二面シート!X62="","",第二面シート!X62)</f>
        <v/>
      </c>
      <c r="Y62" s="110" t="str">
        <f>IF(第二面シート!Y62="","",第二面シート!Y62)</f>
        <v/>
      </c>
      <c r="Z62" s="110" t="str">
        <f>IF(第二面シート!Z62="","",第二面シート!Z62)</f>
        <v/>
      </c>
      <c r="AA62" s="110" t="str">
        <f>IF(第二面シート!AA62="","",第二面シート!AA62)</f>
        <v/>
      </c>
      <c r="AB62" s="110" t="str">
        <f>IF(第二面シート!AB62="","",第二面シート!AB62)</f>
        <v/>
      </c>
      <c r="AC62" s="110" t="str">
        <f>IF(第二面シート!AC62="","",第二面シート!AC62)</f>
        <v/>
      </c>
      <c r="AD62" s="110" t="str">
        <f>IF(第二面シート!AD62="","",第二面シート!AD62)</f>
        <v/>
      </c>
      <c r="AE62" s="110" t="str">
        <f>IF(第二面シート!AE62="","",第二面シート!AE62)</f>
        <v/>
      </c>
      <c r="AF62" s="110" t="str">
        <f>IF(第二面シート!AF62="","",第二面シート!AF62)</f>
        <v/>
      </c>
      <c r="AG62" s="141"/>
      <c r="AH62" s="110" t="str">
        <f>IF(住宅シート!Z62="","",住宅シート!Z62)</f>
        <v/>
      </c>
      <c r="AI62" s="110" t="str">
        <f>IF(住宅シート!AA62="","",住宅シート!AA62)</f>
        <v/>
      </c>
      <c r="AJ62" s="110" t="str">
        <f>IF(住宅シート!AB62="","",住宅シート!AB62)</f>
        <v/>
      </c>
      <c r="AK62" s="110" t="str">
        <f>IF(住宅シート!AC62="","",住宅シート!AC62)</f>
        <v/>
      </c>
      <c r="AL62" s="110" t="str">
        <f>IF(住宅シート!AD62="","",住宅シート!AD62)</f>
        <v/>
      </c>
      <c r="AM62" s="110" t="str">
        <f>IF(住宅シート!AE62="","",住宅シート!AE62)</f>
        <v/>
      </c>
      <c r="AN62" s="110" t="str">
        <f>IF(住宅シート!AF62="","",住宅シート!AF62)</f>
        <v/>
      </c>
      <c r="AO62" s="110" t="str">
        <f>IF(住宅シート!AG62="","",住宅シート!AG62)</f>
        <v/>
      </c>
      <c r="AP62" s="140"/>
      <c r="AQ62" s="140"/>
      <c r="AR62" s="110" t="str">
        <f t="shared" si="35"/>
        <v/>
      </c>
      <c r="AS62" s="110" t="str">
        <f>IF(第二面シート!AG62="","",第二面シート!AG62)</f>
        <v/>
      </c>
      <c r="AT62" s="110" t="str">
        <f>IF(第二面シート!AH62="","",第二面シート!AH62)</f>
        <v/>
      </c>
      <c r="AU62" s="110" t="str">
        <f>IF(第二面シート!AI62="","",第二面シート!AI62)</f>
        <v/>
      </c>
      <c r="AV62" s="110" t="str">
        <f>IF(第二面シート!AJ62="","",第二面シート!AJ62)</f>
        <v/>
      </c>
      <c r="AW62" s="110" t="str">
        <f>IF(第二面シート!AK62="","",第二面シート!AK62)</f>
        <v/>
      </c>
      <c r="AX62" s="110" t="str">
        <f>IF(第二面シート!AL62="","",第二面シート!AL62)</f>
        <v/>
      </c>
      <c r="AY62" s="110" t="str">
        <f>IF(第二面シート!AM62="","",第二面シート!AM62)</f>
        <v/>
      </c>
      <c r="AZ62" s="110" t="str">
        <f>IF(第二面シート!AN62="","",第二面シート!AN62)</f>
        <v/>
      </c>
    </row>
    <row r="63" spans="1:52" s="112" customFormat="1">
      <c r="A63" s="106">
        <v>58</v>
      </c>
      <c r="B63" s="107">
        <v>15</v>
      </c>
      <c r="C63" s="107" t="str">
        <f>IF(第二面シート!V63="","",第二面シート!V63)</f>
        <v/>
      </c>
      <c r="D63" s="107">
        <f t="shared" si="38"/>
        <v>0</v>
      </c>
      <c r="E63" s="107">
        <f t="shared" si="39"/>
        <v>0</v>
      </c>
      <c r="F63" s="107">
        <f>IF(E63&gt;1,D63,0)</f>
        <v>0</v>
      </c>
      <c r="G63" s="107">
        <v>2</v>
      </c>
      <c r="H63" s="107">
        <f>IF(AM63="",0,1)</f>
        <v>0</v>
      </c>
      <c r="I63" s="107">
        <f>SUM(H$62:H63)*H63</f>
        <v>0</v>
      </c>
      <c r="J63" s="107">
        <f>SUM(H62:H65)</f>
        <v>0</v>
      </c>
      <c r="K63" s="107">
        <f t="shared" si="43"/>
        <v>0</v>
      </c>
      <c r="L63" s="106">
        <f t="shared" si="41"/>
        <v>0</v>
      </c>
      <c r="M63" s="106">
        <f>IF(L63=0,0,SUM(L$6:L63))</f>
        <v>0</v>
      </c>
      <c r="N63" s="108"/>
      <c r="O63" s="108"/>
      <c r="P63" s="108"/>
      <c r="Q63" s="109"/>
      <c r="R63" s="108" t="str">
        <f t="shared" si="10"/>
        <v/>
      </c>
      <c r="S63" s="110" t="str">
        <f t="shared" si="44"/>
        <v/>
      </c>
      <c r="T63" s="110" t="str">
        <f t="shared" ref="T63:V65" si="50">T62</f>
        <v/>
      </c>
      <c r="U63" s="110" t="str">
        <f t="shared" si="50"/>
        <v/>
      </c>
      <c r="V63" s="110" t="str">
        <f t="shared" si="50"/>
        <v/>
      </c>
      <c r="W63" s="110" t="str">
        <f>IF(第二面シート!W63="","",第二面シート!W63)</f>
        <v/>
      </c>
      <c r="X63" s="110" t="str">
        <f>IF(第二面シート!X63="","",第二面シート!X63)</f>
        <v/>
      </c>
      <c r="Y63" s="110" t="str">
        <f>IF(第二面シート!Y63="","",第二面シート!Y63)</f>
        <v/>
      </c>
      <c r="Z63" s="110" t="str">
        <f>IF(第二面シート!Z63="","",第二面シート!Z63)</f>
        <v/>
      </c>
      <c r="AA63" s="110" t="str">
        <f>IF(第二面シート!AA63="","",第二面シート!AA63)</f>
        <v/>
      </c>
      <c r="AB63" s="110" t="str">
        <f>IF(第二面シート!AB63="","",第二面シート!AB63)</f>
        <v/>
      </c>
      <c r="AC63" s="110" t="str">
        <f>IF(第二面シート!AC63="","",第二面シート!AC63)</f>
        <v/>
      </c>
      <c r="AD63" s="110" t="str">
        <f>IF(第二面シート!AD63="","",第二面シート!AD63)</f>
        <v/>
      </c>
      <c r="AE63" s="110" t="str">
        <f>IF(第二面シート!AE63="","",第二面シート!AE63)</f>
        <v/>
      </c>
      <c r="AF63" s="110" t="str">
        <f>IF(第二面シート!AF63="","",第二面シート!AF63)</f>
        <v/>
      </c>
      <c r="AG63" s="141"/>
      <c r="AH63" s="111" t="str">
        <f>IF(住宅シート!Z63="","",住宅シート!Z63)</f>
        <v/>
      </c>
      <c r="AI63" s="111" t="str">
        <f>IF(住宅シート!AA63="","",住宅シート!AA63)</f>
        <v/>
      </c>
      <c r="AJ63" s="111" t="str">
        <f>IF(住宅シート!AB63="","",住宅シート!AB63)</f>
        <v/>
      </c>
      <c r="AK63" s="111" t="str">
        <f>IF(住宅シート!AC63="","",住宅シート!AC63)</f>
        <v/>
      </c>
      <c r="AL63" s="111" t="str">
        <f>IF(住宅シート!AD63="","",住宅シート!AD63)</f>
        <v/>
      </c>
      <c r="AM63" s="110" t="str">
        <f>IF(住宅シート!AE63="","",住宅シート!AE63)</f>
        <v/>
      </c>
      <c r="AN63" s="110" t="str">
        <f>IF(住宅シート!AF63="","",住宅シート!AF63)</f>
        <v/>
      </c>
      <c r="AO63" s="110" t="str">
        <f>IF(住宅シート!AG63="","",住宅シート!AG63)</f>
        <v/>
      </c>
      <c r="AP63" s="140"/>
      <c r="AQ63" s="140"/>
      <c r="AR63" s="110" t="str">
        <f t="shared" si="35"/>
        <v/>
      </c>
      <c r="AS63" s="110" t="str">
        <f>IF(第二面シート!AG63="","",第二面シート!AG63)</f>
        <v/>
      </c>
      <c r="AT63" s="110" t="str">
        <f>IF(第二面シート!AH63="","",第二面シート!AH63)</f>
        <v/>
      </c>
      <c r="AU63" s="110" t="str">
        <f>IF(第二面シート!AI63="","",第二面シート!AI63)</f>
        <v/>
      </c>
      <c r="AV63" s="110" t="str">
        <f>IF(第二面シート!AJ63="","",第二面シート!AJ63)</f>
        <v/>
      </c>
      <c r="AW63" s="110" t="str">
        <f>IF(第二面シート!AK63="","",第二面シート!AK63)</f>
        <v/>
      </c>
      <c r="AX63" s="110" t="str">
        <f>IF(第二面シート!AL63="","",第二面シート!AL63)</f>
        <v/>
      </c>
      <c r="AY63" s="110" t="str">
        <f>IF(第二面シート!AM63="","",第二面シート!AM63)</f>
        <v/>
      </c>
      <c r="AZ63" s="110" t="str">
        <f>IF(第二面シート!AN63="","",第二面シート!AN63)</f>
        <v/>
      </c>
    </row>
    <row r="64" spans="1:52" s="112" customFormat="1">
      <c r="A64" s="106">
        <v>59</v>
      </c>
      <c r="B64" s="107">
        <v>15</v>
      </c>
      <c r="C64" s="107" t="str">
        <f>IF(第二面シート!V64="","",第二面シート!V64)</f>
        <v/>
      </c>
      <c r="D64" s="107">
        <f t="shared" si="38"/>
        <v>0</v>
      </c>
      <c r="E64" s="107">
        <f t="shared" si="39"/>
        <v>0</v>
      </c>
      <c r="F64" s="107">
        <f t="shared" si="40"/>
        <v>0</v>
      </c>
      <c r="G64" s="107">
        <v>3</v>
      </c>
      <c r="H64" s="107">
        <f t="shared" si="42"/>
        <v>0</v>
      </c>
      <c r="I64" s="107">
        <f>SUM(H$62:H64)*H64</f>
        <v>0</v>
      </c>
      <c r="J64" s="107">
        <f>SUM(H$62:H$65)</f>
        <v>0</v>
      </c>
      <c r="K64" s="107">
        <f t="shared" si="43"/>
        <v>0</v>
      </c>
      <c r="L64" s="106">
        <f t="shared" si="41"/>
        <v>0</v>
      </c>
      <c r="M64" s="106">
        <f>IF(L64=0,0,SUM(L$6:L64))</f>
        <v>0</v>
      </c>
      <c r="N64" s="108"/>
      <c r="O64" s="108"/>
      <c r="P64" s="108"/>
      <c r="Q64" s="109"/>
      <c r="R64" s="108" t="str">
        <f t="shared" si="10"/>
        <v/>
      </c>
      <c r="S64" s="110" t="str">
        <f t="shared" si="44"/>
        <v/>
      </c>
      <c r="T64" s="110" t="str">
        <f t="shared" si="50"/>
        <v/>
      </c>
      <c r="U64" s="110" t="str">
        <f t="shared" si="50"/>
        <v/>
      </c>
      <c r="V64" s="110" t="str">
        <f t="shared" si="50"/>
        <v/>
      </c>
      <c r="W64" s="110" t="str">
        <f>IF(第二面シート!W64="","",第二面シート!W64)</f>
        <v/>
      </c>
      <c r="X64" s="110" t="str">
        <f>IF(第二面シート!X64="","",第二面シート!X64)</f>
        <v/>
      </c>
      <c r="Y64" s="110" t="str">
        <f>IF(第二面シート!Y64="","",第二面シート!Y64)</f>
        <v/>
      </c>
      <c r="Z64" s="110" t="str">
        <f>IF(第二面シート!Z64="","",第二面シート!Z64)</f>
        <v/>
      </c>
      <c r="AA64" s="110" t="str">
        <f>IF(第二面シート!AA64="","",第二面シート!AA64)</f>
        <v/>
      </c>
      <c r="AB64" s="110" t="str">
        <f>IF(第二面シート!AB64="","",第二面シート!AB64)</f>
        <v/>
      </c>
      <c r="AC64" s="110" t="str">
        <f>IF(第二面シート!AC64="","",第二面シート!AC64)</f>
        <v/>
      </c>
      <c r="AD64" s="110" t="str">
        <f>IF(第二面シート!AD64="","",第二面シート!AD64)</f>
        <v/>
      </c>
      <c r="AE64" s="110" t="str">
        <f>IF(第二面シート!AE64="","",第二面シート!AE64)</f>
        <v/>
      </c>
      <c r="AF64" s="110" t="str">
        <f>IF(第二面シート!AF64="","",第二面シート!AF64)</f>
        <v/>
      </c>
      <c r="AG64" s="141"/>
      <c r="AH64" s="111" t="str">
        <f>IF(住宅シート!Z64="","",住宅シート!Z64)</f>
        <v/>
      </c>
      <c r="AI64" s="111" t="str">
        <f>IF(住宅シート!AA64="","",住宅シート!AA64)</f>
        <v/>
      </c>
      <c r="AJ64" s="111" t="str">
        <f>IF(住宅シート!AB64="","",住宅シート!AB64)</f>
        <v/>
      </c>
      <c r="AK64" s="111" t="str">
        <f>IF(住宅シート!AC64="","",住宅シート!AC64)</f>
        <v/>
      </c>
      <c r="AL64" s="111" t="str">
        <f>IF(住宅シート!AD64="","",住宅シート!AD64)</f>
        <v/>
      </c>
      <c r="AM64" s="110" t="str">
        <f>IF(住宅シート!AE64="","",住宅シート!AE64)</f>
        <v/>
      </c>
      <c r="AN64" s="110" t="str">
        <f>IF(住宅シート!AF64="","",住宅シート!AF64)</f>
        <v/>
      </c>
      <c r="AO64" s="110" t="str">
        <f>IF(住宅シート!AG64="","",住宅シート!AG64)</f>
        <v/>
      </c>
      <c r="AP64" s="140"/>
      <c r="AQ64" s="140"/>
      <c r="AR64" s="110" t="str">
        <f t="shared" si="35"/>
        <v/>
      </c>
      <c r="AS64" s="110" t="str">
        <f>IF(第二面シート!AG64="","",第二面シート!AG64)</f>
        <v/>
      </c>
      <c r="AT64" s="110" t="str">
        <f>IF(第二面シート!AH64="","",第二面シート!AH64)</f>
        <v/>
      </c>
      <c r="AU64" s="110" t="str">
        <f>IF(第二面シート!AI64="","",第二面シート!AI64)</f>
        <v/>
      </c>
      <c r="AV64" s="110" t="str">
        <f>IF(第二面シート!AJ64="","",第二面シート!AJ64)</f>
        <v/>
      </c>
      <c r="AW64" s="110" t="str">
        <f>IF(第二面シート!AK64="","",第二面シート!AK64)</f>
        <v/>
      </c>
      <c r="AX64" s="110" t="str">
        <f>IF(第二面シート!AL64="","",第二面シート!AL64)</f>
        <v/>
      </c>
      <c r="AY64" s="110" t="str">
        <f>IF(第二面シート!AM64="","",第二面シート!AM64)</f>
        <v/>
      </c>
      <c r="AZ64" s="110" t="str">
        <f>IF(第二面シート!AN64="","",第二面シート!AN64)</f>
        <v/>
      </c>
    </row>
    <row r="65" spans="1:52" s="112" customFormat="1">
      <c r="A65" s="106">
        <v>60</v>
      </c>
      <c r="B65" s="107">
        <v>15</v>
      </c>
      <c r="C65" s="107" t="str">
        <f>IF(第二面シート!V65="","",第二面シート!V65)</f>
        <v/>
      </c>
      <c r="D65" s="107">
        <f t="shared" si="38"/>
        <v>0</v>
      </c>
      <c r="E65" s="107">
        <f t="shared" si="39"/>
        <v>0</v>
      </c>
      <c r="F65" s="107">
        <f t="shared" si="40"/>
        <v>0</v>
      </c>
      <c r="G65" s="107">
        <v>4</v>
      </c>
      <c r="H65" s="107">
        <f t="shared" si="42"/>
        <v>0</v>
      </c>
      <c r="I65" s="107">
        <f>SUM(H$62:H65)*H65</f>
        <v>0</v>
      </c>
      <c r="J65" s="107">
        <f>SUM(H$62:H$65)</f>
        <v>0</v>
      </c>
      <c r="K65" s="107">
        <f t="shared" si="43"/>
        <v>0</v>
      </c>
      <c r="L65" s="106">
        <f t="shared" si="41"/>
        <v>0</v>
      </c>
      <c r="M65" s="106">
        <f>IF(L65=0,0,SUM(L$6:L65))</f>
        <v>0</v>
      </c>
      <c r="N65" s="108"/>
      <c r="O65" s="108"/>
      <c r="P65" s="108"/>
      <c r="Q65" s="109"/>
      <c r="R65" s="108" t="str">
        <f t="shared" si="10"/>
        <v/>
      </c>
      <c r="S65" s="110" t="str">
        <f t="shared" si="44"/>
        <v/>
      </c>
      <c r="T65" s="110" t="str">
        <f t="shared" si="50"/>
        <v/>
      </c>
      <c r="U65" s="110" t="str">
        <f t="shared" si="50"/>
        <v/>
      </c>
      <c r="V65" s="110" t="str">
        <f t="shared" si="50"/>
        <v/>
      </c>
      <c r="W65" s="110" t="str">
        <f>IF(第二面シート!W65="","",第二面シート!W65)</f>
        <v/>
      </c>
      <c r="X65" s="110" t="str">
        <f>IF(第二面シート!X65="","",第二面シート!X65)</f>
        <v/>
      </c>
      <c r="Y65" s="110" t="str">
        <f>IF(第二面シート!Y65="","",第二面シート!Y65)</f>
        <v/>
      </c>
      <c r="Z65" s="110" t="str">
        <f>IF(第二面シート!Z65="","",第二面シート!Z65)</f>
        <v/>
      </c>
      <c r="AA65" s="110" t="str">
        <f>IF(第二面シート!AA65="","",第二面シート!AA65)</f>
        <v/>
      </c>
      <c r="AB65" s="110" t="str">
        <f>IF(第二面シート!AB65="","",第二面シート!AB65)</f>
        <v/>
      </c>
      <c r="AC65" s="110" t="str">
        <f>IF(第二面シート!AC65="","",第二面シート!AC65)</f>
        <v/>
      </c>
      <c r="AD65" s="110" t="str">
        <f>IF(第二面シート!AD65="","",第二面シート!AD65)</f>
        <v/>
      </c>
      <c r="AE65" s="110" t="str">
        <f>IF(第二面シート!AE65="","",第二面シート!AE65)</f>
        <v/>
      </c>
      <c r="AF65" s="110" t="str">
        <f>IF(第二面シート!AF65="","",第二面シート!AF65)</f>
        <v/>
      </c>
      <c r="AG65" s="141"/>
      <c r="AH65" s="111" t="str">
        <f>IF(住宅シート!Z65="","",住宅シート!Z65)</f>
        <v/>
      </c>
      <c r="AI65" s="111" t="str">
        <f>IF(住宅シート!AA65="","",住宅シート!AA65)</f>
        <v/>
      </c>
      <c r="AJ65" s="111" t="str">
        <f>IF(住宅シート!AB65="","",住宅シート!AB65)</f>
        <v/>
      </c>
      <c r="AK65" s="111" t="str">
        <f>IF(住宅シート!AC65="","",住宅シート!AC65)</f>
        <v/>
      </c>
      <c r="AL65" s="111" t="str">
        <f>IF(住宅シート!AD65="","",住宅シート!AD65)</f>
        <v/>
      </c>
      <c r="AM65" s="110" t="str">
        <f>IF(住宅シート!AE65="","",住宅シート!AE65)</f>
        <v/>
      </c>
      <c r="AN65" s="110" t="str">
        <f>IF(住宅シート!AF65="","",住宅シート!AF65)</f>
        <v/>
      </c>
      <c r="AO65" s="110" t="str">
        <f>IF(住宅シート!AG65="","",住宅シート!AG65)</f>
        <v/>
      </c>
      <c r="AP65" s="140"/>
      <c r="AQ65" s="140"/>
      <c r="AR65" s="110" t="str">
        <f t="shared" si="35"/>
        <v/>
      </c>
      <c r="AS65" s="110" t="str">
        <f>IF(第二面シート!AG65="","",第二面シート!AG65)</f>
        <v/>
      </c>
      <c r="AT65" s="110" t="str">
        <f>IF(第二面シート!AH65="","",第二面シート!AH65)</f>
        <v/>
      </c>
      <c r="AU65" s="110" t="str">
        <f>IF(第二面シート!AI65="","",第二面シート!AI65)</f>
        <v/>
      </c>
      <c r="AV65" s="110" t="str">
        <f>IF(第二面シート!AJ65="","",第二面シート!AJ65)</f>
        <v/>
      </c>
      <c r="AW65" s="110" t="str">
        <f>IF(第二面シート!AK65="","",第二面シート!AK65)</f>
        <v/>
      </c>
      <c r="AX65" s="110" t="str">
        <f>IF(第二面シート!AL65="","",第二面シート!AL65)</f>
        <v/>
      </c>
      <c r="AY65" s="110" t="str">
        <f>IF(第二面シート!AM65="","",第二面シート!AM65)</f>
        <v/>
      </c>
      <c r="AZ65" s="110" t="str">
        <f>IF(第二面シート!AN65="","",第二面シート!AN65)</f>
        <v/>
      </c>
    </row>
    <row r="66" spans="1:52" s="50" customFormat="1" hidden="1">
      <c r="A66" s="79"/>
      <c r="B66" s="44"/>
      <c r="C66" s="80"/>
      <c r="D66" s="44"/>
      <c r="E66" s="44"/>
      <c r="F66" s="44"/>
      <c r="G66" s="44"/>
      <c r="H66" s="44"/>
      <c r="I66" s="44"/>
      <c r="J66" s="44"/>
      <c r="K66" s="44"/>
      <c r="L66" s="43"/>
      <c r="M66" s="43"/>
      <c r="N66" s="45"/>
      <c r="O66" s="45"/>
      <c r="P66" s="45"/>
      <c r="Q66" s="46"/>
      <c r="R66" s="81" t="str">
        <f t="shared" si="10"/>
        <v/>
      </c>
      <c r="S66" s="47"/>
      <c r="T66" s="47"/>
      <c r="U66" s="47"/>
      <c r="V66" s="47"/>
      <c r="W66" s="47" t="str">
        <f>IF(第二面シート!D66="","",第二面シート!D66)</f>
        <v/>
      </c>
      <c r="X66" s="48"/>
      <c r="Y66" s="48"/>
      <c r="Z66" s="47"/>
      <c r="AA66" s="47"/>
      <c r="AB66" s="47"/>
      <c r="AC66" s="48"/>
      <c r="AD66" s="47"/>
      <c r="AE66" s="47"/>
      <c r="AF66" s="47"/>
      <c r="AG66" s="47"/>
      <c r="AH66" s="47"/>
      <c r="AI66" s="47"/>
      <c r="AJ66" s="47"/>
      <c r="AK66" s="47"/>
      <c r="AL66" s="47"/>
      <c r="AM66" s="44"/>
      <c r="AN66" s="44"/>
      <c r="AO66" s="44"/>
      <c r="AP66" s="44"/>
      <c r="AQ66" s="44"/>
      <c r="AR66" s="44"/>
      <c r="AS66" s="50" t="str">
        <f>IF(第二面シート!AG66="","",第二面シート!AG66)</f>
        <v/>
      </c>
    </row>
    <row r="67" spans="1:52" s="50" customFormat="1" hidden="1">
      <c r="A67" s="79"/>
      <c r="B67" s="44"/>
      <c r="C67" s="80"/>
      <c r="D67" s="44"/>
      <c r="E67" s="44"/>
      <c r="F67" s="44"/>
      <c r="G67" s="44"/>
      <c r="H67" s="44"/>
      <c r="I67" s="44"/>
      <c r="J67" s="44"/>
      <c r="K67" s="44"/>
      <c r="L67" s="43"/>
      <c r="M67" s="43"/>
      <c r="N67" s="45"/>
      <c r="O67" s="45"/>
      <c r="P67" s="45"/>
      <c r="Q67" s="46"/>
      <c r="R67" s="81" t="str">
        <f t="shared" si="10"/>
        <v/>
      </c>
      <c r="S67" s="47"/>
      <c r="T67" s="47"/>
      <c r="U67" s="47"/>
      <c r="V67" s="47"/>
      <c r="W67" s="47" t="str">
        <f>IF(第二面シート!D67="","",第二面シート!D67)</f>
        <v/>
      </c>
      <c r="X67" s="48"/>
      <c r="Y67" s="48"/>
      <c r="Z67" s="47"/>
      <c r="AA67" s="47"/>
      <c r="AB67" s="47"/>
      <c r="AC67" s="48"/>
      <c r="AD67" s="47"/>
      <c r="AE67" s="47"/>
      <c r="AF67" s="47"/>
      <c r="AG67" s="47"/>
      <c r="AH67" s="47"/>
      <c r="AI67" s="47"/>
      <c r="AJ67" s="47"/>
      <c r="AK67" s="47"/>
      <c r="AL67" s="47"/>
      <c r="AM67" s="44"/>
      <c r="AN67" s="44"/>
      <c r="AO67" s="44"/>
      <c r="AP67" s="44"/>
      <c r="AQ67" s="44"/>
      <c r="AR67" s="44"/>
      <c r="AS67" s="50" t="str">
        <f>IF(第二面シート!AG67="","",第二面シート!AG67)</f>
        <v/>
      </c>
    </row>
    <row r="68" spans="1:52" s="50" customFormat="1" hidden="1">
      <c r="A68" s="79"/>
      <c r="B68" s="44"/>
      <c r="C68" s="80"/>
      <c r="D68" s="44"/>
      <c r="E68" s="44"/>
      <c r="F68" s="44"/>
      <c r="G68" s="44"/>
      <c r="H68" s="44"/>
      <c r="I68" s="44"/>
      <c r="J68" s="44"/>
      <c r="K68" s="44"/>
      <c r="L68" s="43"/>
      <c r="M68" s="43"/>
      <c r="N68" s="45"/>
      <c r="O68" s="45"/>
      <c r="P68" s="45"/>
      <c r="Q68" s="46"/>
      <c r="R68" s="81" t="str">
        <f t="shared" si="10"/>
        <v/>
      </c>
      <c r="S68" s="47"/>
      <c r="T68" s="47"/>
      <c r="U68" s="47"/>
      <c r="V68" s="47"/>
      <c r="W68" s="47" t="str">
        <f>IF(第二面シート!D68="","",第二面シート!D68)</f>
        <v/>
      </c>
      <c r="X68" s="48"/>
      <c r="Y68" s="48"/>
      <c r="Z68" s="47"/>
      <c r="AA68" s="47"/>
      <c r="AB68" s="47"/>
      <c r="AC68" s="48"/>
      <c r="AD68" s="47"/>
      <c r="AE68" s="47"/>
      <c r="AF68" s="47"/>
      <c r="AG68" s="47"/>
      <c r="AH68" s="47"/>
      <c r="AI68" s="47"/>
      <c r="AJ68" s="47"/>
      <c r="AK68" s="47"/>
      <c r="AL68" s="47"/>
      <c r="AM68" s="44"/>
      <c r="AN68" s="44"/>
      <c r="AO68" s="44"/>
      <c r="AP68" s="44"/>
      <c r="AQ68" s="44"/>
      <c r="AR68" s="44"/>
      <c r="AS68" s="50" t="str">
        <f>IF(第二面シート!AG68="","",第二面シート!AG68)</f>
        <v/>
      </c>
    </row>
    <row r="69" spans="1:52" s="50" customFormat="1" hidden="1">
      <c r="A69" s="79"/>
      <c r="B69" s="44"/>
      <c r="C69" s="80"/>
      <c r="D69" s="44"/>
      <c r="E69" s="44"/>
      <c r="F69" s="44"/>
      <c r="G69" s="44"/>
      <c r="H69" s="44"/>
      <c r="I69" s="44"/>
      <c r="J69" s="44"/>
      <c r="K69" s="44"/>
      <c r="L69" s="43"/>
      <c r="M69" s="43"/>
      <c r="N69" s="45"/>
      <c r="O69" s="45"/>
      <c r="P69" s="45"/>
      <c r="Q69" s="46"/>
      <c r="R69" s="81" t="str">
        <f t="shared" si="10"/>
        <v/>
      </c>
      <c r="S69" s="47"/>
      <c r="T69" s="47"/>
      <c r="U69" s="47"/>
      <c r="V69" s="47"/>
      <c r="W69" s="47" t="str">
        <f>IF(第二面シート!D69="","",第二面シート!D69)</f>
        <v/>
      </c>
      <c r="X69" s="48"/>
      <c r="Y69" s="48"/>
      <c r="Z69" s="47"/>
      <c r="AA69" s="47"/>
      <c r="AB69" s="47"/>
      <c r="AC69" s="48"/>
      <c r="AD69" s="47"/>
      <c r="AE69" s="47"/>
      <c r="AF69" s="47"/>
      <c r="AG69" s="47"/>
      <c r="AH69" s="47"/>
      <c r="AI69" s="47"/>
      <c r="AJ69" s="47"/>
      <c r="AK69" s="47"/>
      <c r="AL69" s="47"/>
      <c r="AM69" s="44"/>
      <c r="AN69" s="44"/>
      <c r="AO69" s="44"/>
      <c r="AP69" s="44"/>
      <c r="AQ69" s="44"/>
      <c r="AR69" s="44"/>
      <c r="AS69" s="50" t="str">
        <f>IF(第二面シート!AG69="","",第二面シート!AG69)</f>
        <v/>
      </c>
    </row>
    <row r="70" spans="1:52" s="50" customFormat="1" hidden="1">
      <c r="A70" s="79"/>
      <c r="B70" s="44"/>
      <c r="C70" s="80"/>
      <c r="D70" s="44"/>
      <c r="E70" s="44"/>
      <c r="F70" s="44"/>
      <c r="G70" s="44"/>
      <c r="H70" s="44"/>
      <c r="I70" s="44"/>
      <c r="J70" s="44"/>
      <c r="K70" s="44"/>
      <c r="L70" s="43"/>
      <c r="M70" s="43"/>
      <c r="N70" s="45"/>
      <c r="O70" s="45"/>
      <c r="P70" s="45"/>
      <c r="Q70" s="46"/>
      <c r="R70" s="81" t="str">
        <f t="shared" si="10"/>
        <v/>
      </c>
      <c r="S70" s="47"/>
      <c r="T70" s="47"/>
      <c r="U70" s="47"/>
      <c r="V70" s="47"/>
      <c r="W70" s="47" t="str">
        <f>IF(第二面シート!D70="","",第二面シート!D70)</f>
        <v/>
      </c>
      <c r="X70" s="48"/>
      <c r="Y70" s="48"/>
      <c r="Z70" s="47"/>
      <c r="AA70" s="47"/>
      <c r="AB70" s="47"/>
      <c r="AC70" s="48"/>
      <c r="AD70" s="47"/>
      <c r="AE70" s="47"/>
      <c r="AF70" s="47"/>
      <c r="AG70" s="47"/>
      <c r="AH70" s="47"/>
      <c r="AI70" s="47"/>
      <c r="AJ70" s="47"/>
      <c r="AK70" s="47"/>
      <c r="AL70" s="47"/>
      <c r="AM70" s="44"/>
      <c r="AN70" s="44"/>
      <c r="AO70" s="44"/>
      <c r="AP70" s="44"/>
      <c r="AQ70" s="44"/>
      <c r="AR70" s="44"/>
      <c r="AS70" s="50" t="str">
        <f>IF(第二面シート!AG70="","",第二面シート!AG70)</f>
        <v/>
      </c>
    </row>
    <row r="71" spans="1:52" s="50" customFormat="1" hidden="1">
      <c r="A71" s="79"/>
      <c r="B71" s="44"/>
      <c r="C71" s="80"/>
      <c r="D71" s="44"/>
      <c r="E71" s="44"/>
      <c r="F71" s="44"/>
      <c r="G71" s="44"/>
      <c r="H71" s="44"/>
      <c r="I71" s="44"/>
      <c r="J71" s="44"/>
      <c r="K71" s="44"/>
      <c r="L71" s="43"/>
      <c r="M71" s="43"/>
      <c r="N71" s="45"/>
      <c r="O71" s="45"/>
      <c r="P71" s="45"/>
      <c r="Q71" s="46"/>
      <c r="R71" s="81" t="str">
        <f t="shared" si="10"/>
        <v/>
      </c>
      <c r="S71" s="47"/>
      <c r="T71" s="47"/>
      <c r="U71" s="47"/>
      <c r="V71" s="47"/>
      <c r="W71" s="47" t="str">
        <f>IF(第二面シート!D71="","",第二面シート!D71)</f>
        <v/>
      </c>
      <c r="X71" s="48"/>
      <c r="Y71" s="48"/>
      <c r="Z71" s="47"/>
      <c r="AA71" s="47"/>
      <c r="AB71" s="47"/>
      <c r="AC71" s="48"/>
      <c r="AD71" s="47"/>
      <c r="AE71" s="47"/>
      <c r="AF71" s="47"/>
      <c r="AG71" s="47"/>
      <c r="AH71" s="47"/>
      <c r="AI71" s="47"/>
      <c r="AJ71" s="47"/>
      <c r="AK71" s="47"/>
      <c r="AL71" s="47"/>
      <c r="AM71" s="44"/>
      <c r="AN71" s="44"/>
      <c r="AO71" s="44"/>
      <c r="AP71" s="44"/>
      <c r="AQ71" s="44"/>
      <c r="AR71" s="44"/>
      <c r="AS71" s="50" t="str">
        <f>IF(第二面シート!AG71="","",第二面シート!AG71)</f>
        <v/>
      </c>
    </row>
    <row r="72" spans="1:52" s="50" customFormat="1" hidden="1">
      <c r="A72" s="79"/>
      <c r="B72" s="44"/>
      <c r="C72" s="80"/>
      <c r="D72" s="44"/>
      <c r="E72" s="44"/>
      <c r="F72" s="44"/>
      <c r="G72" s="44"/>
      <c r="H72" s="44"/>
      <c r="I72" s="44"/>
      <c r="J72" s="44"/>
      <c r="K72" s="44"/>
      <c r="L72" s="43"/>
      <c r="M72" s="43"/>
      <c r="N72" s="45"/>
      <c r="O72" s="45"/>
      <c r="P72" s="45"/>
      <c r="Q72" s="46"/>
      <c r="R72" s="81" t="str">
        <f t="shared" si="10"/>
        <v/>
      </c>
      <c r="S72" s="47"/>
      <c r="T72" s="47"/>
      <c r="U72" s="47"/>
      <c r="V72" s="47"/>
      <c r="W72" s="47" t="str">
        <f>IF(第二面シート!D72="","",第二面シート!D72)</f>
        <v/>
      </c>
      <c r="X72" s="48"/>
      <c r="Y72" s="48"/>
      <c r="Z72" s="47"/>
      <c r="AA72" s="47"/>
      <c r="AB72" s="47"/>
      <c r="AC72" s="48"/>
      <c r="AD72" s="47"/>
      <c r="AE72" s="47"/>
      <c r="AF72" s="47"/>
      <c r="AG72" s="47"/>
      <c r="AH72" s="47"/>
      <c r="AI72" s="47"/>
      <c r="AJ72" s="47"/>
      <c r="AK72" s="47"/>
      <c r="AL72" s="47"/>
      <c r="AM72" s="44"/>
      <c r="AN72" s="44"/>
      <c r="AO72" s="44"/>
      <c r="AP72" s="44"/>
      <c r="AQ72" s="44"/>
      <c r="AR72" s="44"/>
      <c r="AS72" s="50" t="str">
        <f>IF(第二面シート!AG72="","",第二面シート!AG72)</f>
        <v/>
      </c>
    </row>
    <row r="73" spans="1:52" s="50" customFormat="1" hidden="1">
      <c r="A73" s="43"/>
      <c r="B73" s="44"/>
      <c r="C73" s="44"/>
      <c r="D73" s="44"/>
      <c r="E73" s="44"/>
      <c r="F73" s="44"/>
      <c r="G73" s="44"/>
      <c r="H73" s="44"/>
      <c r="I73" s="44"/>
      <c r="J73" s="44"/>
      <c r="K73" s="44"/>
      <c r="L73" s="43"/>
      <c r="M73" s="43"/>
      <c r="N73" s="45"/>
      <c r="O73" s="45"/>
      <c r="P73" s="45"/>
      <c r="Q73" s="46"/>
      <c r="R73" s="81" t="str">
        <f t="shared" si="10"/>
        <v/>
      </c>
      <c r="S73" s="47"/>
      <c r="T73" s="47"/>
      <c r="U73" s="47"/>
      <c r="V73" s="47"/>
      <c r="W73" s="47" t="str">
        <f>IF(第二面シート!D73="","",第二面シート!D73)</f>
        <v/>
      </c>
      <c r="X73" s="48"/>
      <c r="Y73" s="48"/>
      <c r="Z73" s="47"/>
      <c r="AA73" s="47"/>
      <c r="AB73" s="47"/>
      <c r="AC73" s="48"/>
      <c r="AD73" s="47"/>
      <c r="AE73" s="47"/>
      <c r="AF73" s="47"/>
      <c r="AG73" s="47"/>
      <c r="AH73" s="47"/>
      <c r="AI73" s="47"/>
      <c r="AJ73" s="47"/>
      <c r="AK73" s="47"/>
      <c r="AL73" s="47"/>
      <c r="AM73" s="44"/>
      <c r="AN73" s="44"/>
      <c r="AO73" s="44"/>
      <c r="AP73" s="44"/>
      <c r="AQ73" s="44"/>
      <c r="AR73" s="44"/>
      <c r="AS73" s="50" t="str">
        <f>IF(第二面シート!AG73="","",第二面シート!AG73)</f>
        <v/>
      </c>
    </row>
    <row r="74" spans="1:52" s="50" customFormat="1" hidden="1">
      <c r="A74" s="43"/>
      <c r="B74" s="44"/>
      <c r="C74" s="44"/>
      <c r="D74" s="44"/>
      <c r="E74" s="44"/>
      <c r="F74" s="44"/>
      <c r="G74" s="44"/>
      <c r="H74" s="44"/>
      <c r="I74" s="44"/>
      <c r="J74" s="44"/>
      <c r="K74" s="44"/>
      <c r="L74" s="43"/>
      <c r="M74" s="43"/>
      <c r="N74" s="45"/>
      <c r="O74" s="45"/>
      <c r="P74" s="45"/>
      <c r="Q74" s="46"/>
      <c r="R74" s="45" t="str">
        <f t="shared" si="10"/>
        <v/>
      </c>
      <c r="S74" s="47"/>
      <c r="T74" s="47"/>
      <c r="U74" s="47"/>
      <c r="V74" s="47"/>
      <c r="W74" s="47" t="str">
        <f>IF(第二面シート!D74="","",第二面シート!D74)</f>
        <v/>
      </c>
      <c r="X74" s="48"/>
      <c r="Y74" s="48"/>
      <c r="Z74" s="47"/>
      <c r="AA74" s="47"/>
      <c r="AB74" s="47"/>
      <c r="AC74" s="48"/>
      <c r="AD74" s="47"/>
      <c r="AE74" s="47"/>
      <c r="AF74" s="47"/>
      <c r="AG74" s="47"/>
      <c r="AH74" s="47"/>
      <c r="AI74" s="47"/>
      <c r="AJ74" s="47"/>
      <c r="AK74" s="47"/>
      <c r="AL74" s="47"/>
      <c r="AM74" s="44"/>
      <c r="AN74" s="44"/>
      <c r="AO74" s="44"/>
      <c r="AP74" s="44"/>
      <c r="AQ74" s="44"/>
      <c r="AR74" s="44"/>
      <c r="AS74" s="50" t="str">
        <f>IF(第二面シート!AG74="","",第二面シート!AG74)</f>
        <v/>
      </c>
    </row>
    <row r="75" spans="1:52" s="50" customFormat="1" hidden="1">
      <c r="A75" s="43"/>
      <c r="B75" s="44"/>
      <c r="C75" s="44"/>
      <c r="D75" s="44"/>
      <c r="E75" s="44"/>
      <c r="F75" s="44"/>
      <c r="G75" s="44"/>
      <c r="H75" s="44"/>
      <c r="I75" s="44"/>
      <c r="J75" s="44"/>
      <c r="K75" s="44"/>
      <c r="L75" s="43"/>
      <c r="M75" s="43"/>
      <c r="N75" s="45"/>
      <c r="O75" s="45"/>
      <c r="P75" s="45"/>
      <c r="Q75" s="46"/>
      <c r="R75" s="45" t="str">
        <f t="shared" ref="R75:R81" si="51">IF(F75=0,"",C75)</f>
        <v/>
      </c>
      <c r="S75" s="47"/>
      <c r="T75" s="47"/>
      <c r="U75" s="47"/>
      <c r="V75" s="47"/>
      <c r="W75" s="47" t="str">
        <f>IF(第二面シート!D75="","",第二面シート!D75)</f>
        <v/>
      </c>
      <c r="X75" s="48"/>
      <c r="Y75" s="48"/>
      <c r="Z75" s="47"/>
      <c r="AA75" s="47"/>
      <c r="AB75" s="47"/>
      <c r="AC75" s="48"/>
      <c r="AD75" s="47"/>
      <c r="AE75" s="47"/>
      <c r="AF75" s="47"/>
      <c r="AG75" s="47"/>
      <c r="AH75" s="47"/>
      <c r="AI75" s="47"/>
      <c r="AJ75" s="47"/>
      <c r="AK75" s="47"/>
      <c r="AL75" s="47"/>
      <c r="AM75" s="44"/>
      <c r="AN75" s="44"/>
      <c r="AO75" s="44"/>
      <c r="AP75" s="44"/>
      <c r="AQ75" s="44"/>
      <c r="AR75" s="44"/>
      <c r="AS75" s="50" t="str">
        <f>IF(第二面シート!AG75="","",第二面シート!AG75)</f>
        <v/>
      </c>
    </row>
    <row r="76" spans="1:52" hidden="1">
      <c r="B76" s="22"/>
      <c r="C76" s="22"/>
      <c r="D76" s="22"/>
      <c r="E76" s="22"/>
      <c r="F76" s="22"/>
      <c r="G76" s="22"/>
      <c r="M76" s="2"/>
      <c r="N76" s="2"/>
      <c r="O76" s="2"/>
      <c r="P76" s="2"/>
      <c r="Q76" s="2"/>
      <c r="R76" s="2" t="str">
        <f t="shared" si="51"/>
        <v/>
      </c>
      <c r="S76" s="2"/>
      <c r="T76" s="2" t="s">
        <v>2007</v>
      </c>
      <c r="U76" s="2"/>
      <c r="V76" s="2"/>
      <c r="W76" s="2" t="str">
        <f>IF(第二面シート!D76="","",第二面シート!D76)</f>
        <v/>
      </c>
      <c r="X76" s="2"/>
      <c r="Y76" s="2"/>
      <c r="Z76" s="2"/>
      <c r="AA76" s="2"/>
      <c r="AB76" s="2"/>
      <c r="AC76" s="2"/>
      <c r="AD76" s="2"/>
      <c r="AE76" s="2"/>
      <c r="AF76" s="2"/>
      <c r="AG76" s="2"/>
      <c r="AH76" s="2"/>
      <c r="AI76" s="2"/>
      <c r="AJ76" s="2"/>
      <c r="AK76" s="2"/>
      <c r="AL76" s="2"/>
      <c r="AS76" s="1" t="str">
        <f>IF(第二面シート!AG76="","",第二面シート!AG76)</f>
        <v/>
      </c>
    </row>
    <row r="77" spans="1:52" hidden="1">
      <c r="B77" s="2"/>
      <c r="C77" s="2"/>
      <c r="D77" s="2"/>
      <c r="E77" s="2"/>
      <c r="F77" s="2"/>
      <c r="G77" s="2"/>
      <c r="M77" s="2"/>
      <c r="N77" s="2"/>
      <c r="O77" s="2"/>
      <c r="P77" s="2"/>
      <c r="Q77" s="2"/>
      <c r="R77" s="2" t="str">
        <f t="shared" si="51"/>
        <v/>
      </c>
      <c r="S77" s="2"/>
      <c r="T77" s="2" t="str">
        <f>T6&amp;AI6&amp;AM6</f>
        <v/>
      </c>
      <c r="U77" s="2"/>
      <c r="V77" s="2"/>
      <c r="W77" s="2" t="str">
        <f>IF(第二面シート!D77="","",第二面シート!D77)</f>
        <v/>
      </c>
      <c r="X77" s="2"/>
      <c r="Y77" s="2"/>
      <c r="Z77" s="2"/>
      <c r="AA77" s="2"/>
      <c r="AB77" s="2"/>
      <c r="AC77" s="2"/>
      <c r="AD77" s="2"/>
      <c r="AE77" s="2"/>
      <c r="AF77" s="2"/>
      <c r="AG77" s="2"/>
      <c r="AH77" s="2"/>
      <c r="AI77" s="2"/>
      <c r="AJ77" s="2"/>
      <c r="AK77" s="2"/>
      <c r="AL77" s="2"/>
      <c r="AS77" s="1" t="str">
        <f>IF(第二面シート!AG77="","",第二面シート!AG77)</f>
        <v/>
      </c>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t="str">
        <f t="shared" si="51"/>
        <v/>
      </c>
      <c r="S78" s="2"/>
      <c r="T78" s="2" t="str">
        <f>T6&amp;AI6&amp;AM7</f>
        <v/>
      </c>
      <c r="U78" s="2"/>
      <c r="V78" s="2"/>
      <c r="W78" s="2" t="str">
        <f>IF(第二面シート!D78="","",第二面シート!D78)</f>
        <v/>
      </c>
      <c r="X78" s="2"/>
      <c r="Y78" s="2"/>
      <c r="Z78" s="2"/>
      <c r="AA78" s="2"/>
      <c r="AB78" s="2"/>
      <c r="AC78" s="2"/>
      <c r="AD78" s="2"/>
      <c r="AE78" s="2"/>
      <c r="AF78" s="2"/>
      <c r="AG78" s="2"/>
      <c r="AH78" s="2"/>
      <c r="AI78" s="2"/>
      <c r="AJ78" s="2"/>
      <c r="AK78" s="2"/>
      <c r="AL78" s="2"/>
      <c r="AS78" s="1" t="str">
        <f>IF(第二面シート!AG78="","",第二面シート!AG78)</f>
        <v/>
      </c>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t="str">
        <f t="shared" si="51"/>
        <v/>
      </c>
      <c r="S79" s="2"/>
      <c r="T79" s="2" t="str">
        <f>T6&amp;AI6&amp;AM8</f>
        <v/>
      </c>
      <c r="U79" s="2"/>
      <c r="V79" s="2"/>
      <c r="W79" s="2" t="str">
        <f>IF(第二面シート!D79="","",第二面シート!D79)</f>
        <v/>
      </c>
      <c r="X79" s="2"/>
      <c r="Y79" s="2"/>
      <c r="Z79" s="2"/>
      <c r="AA79" s="2"/>
      <c r="AB79" s="2"/>
      <c r="AC79" s="2"/>
      <c r="AD79" s="2"/>
      <c r="AE79" s="2"/>
      <c r="AF79" s="2"/>
      <c r="AG79" s="2"/>
      <c r="AH79" s="2"/>
      <c r="AI79" s="2"/>
      <c r="AJ79" s="2"/>
      <c r="AK79" s="2"/>
      <c r="AL79" s="2"/>
      <c r="AS79" s="1" t="str">
        <f>IF(第二面シート!AG79="","",第二面シート!AG79)</f>
        <v/>
      </c>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t="str">
        <f t="shared" si="51"/>
        <v/>
      </c>
      <c r="S80" s="2"/>
      <c r="T80" s="2" t="str">
        <f>T6&amp;AI6&amp;AM9</f>
        <v/>
      </c>
      <c r="U80" s="2"/>
      <c r="V80" s="2"/>
      <c r="W80" s="2" t="str">
        <f>IF(第二面シート!D80="","",第二面シート!D80)</f>
        <v/>
      </c>
      <c r="X80" s="2"/>
      <c r="Y80" s="2"/>
      <c r="Z80" s="2"/>
      <c r="AA80" s="2"/>
      <c r="AB80" s="2"/>
      <c r="AC80" s="2"/>
      <c r="AD80" s="2"/>
      <c r="AE80" s="2"/>
      <c r="AF80" s="2"/>
      <c r="AG80" s="2"/>
      <c r="AH80" s="2"/>
      <c r="AI80" s="2"/>
      <c r="AJ80" s="2"/>
      <c r="AK80" s="2"/>
      <c r="AL80" s="2"/>
      <c r="AS80" s="1" t="str">
        <f>IF(第二面シート!AG80="","",第二面シート!AG80)</f>
        <v/>
      </c>
    </row>
    <row r="81" spans="1:45"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t="str">
        <f t="shared" si="51"/>
        <v/>
      </c>
      <c r="S81" s="2"/>
      <c r="T81" s="2" t="str">
        <f>T10&amp;AI10&amp;AM10</f>
        <v/>
      </c>
      <c r="U81" s="2"/>
      <c r="V81" s="2"/>
      <c r="W81" s="2" t="str">
        <f>IF(第二面シート!D81="","",第二面シート!D81)</f>
        <v/>
      </c>
      <c r="X81" s="2"/>
      <c r="Y81" s="2"/>
      <c r="Z81" s="2"/>
      <c r="AA81" s="2"/>
      <c r="AB81" s="2"/>
      <c r="AC81" s="2"/>
      <c r="AD81" s="2"/>
      <c r="AE81" s="2"/>
      <c r="AF81" s="2"/>
      <c r="AG81" s="2"/>
      <c r="AH81" s="2"/>
      <c r="AI81" s="2"/>
      <c r="AJ81" s="2"/>
      <c r="AK81" s="2"/>
      <c r="AL81" s="2"/>
      <c r="AS81" s="1" t="str">
        <f>IF(第二面シート!AG81="","",第二面シート!AG81)</f>
        <v/>
      </c>
    </row>
    <row r="83" spans="1:45">
      <c r="AO83" s="1" t="str">
        <f t="array" ref="AO83">AO6:AO9</f>
        <v/>
      </c>
    </row>
    <row r="85" spans="1:45">
      <c r="AM85" s="1" t="str">
        <f t="array" ref="AM85:AM88">AM6:AM9</f>
        <v/>
      </c>
    </row>
    <row r="86" spans="1:45">
      <c r="AM86" s="1" t="str">
        <v/>
      </c>
    </row>
    <row r="87" spans="1:45">
      <c r="AM87" s="1" t="str">
        <v/>
      </c>
    </row>
    <row r="88" spans="1:45">
      <c r="AM88" s="1" t="str">
        <v/>
      </c>
    </row>
  </sheetData>
  <sheetProtection algorithmName="SHA-512" hashValue="oA0fVXhngfdMnHPcb7xOEY8/20cWAdNey6mfeB6EuqjewUOAP3bIcRP1aA7E4LGALR9H6HJwRmpFLW2Vm1yFaw==" saltValue="QN55b2ZTljFHVoPTU6eYqw==" spinCount="100000" sheet="1"/>
  <phoneticPr fontId="2"/>
  <dataValidations count="1">
    <dataValidation allowBlank="1" showErrorMessage="1" sqref="S6 X76:AL81 G16:G81 N7:P75 W6:W81 G12:G14 G8:G10 G6:K6 S8:S75 H7:K81 C66:C81 M76:Q81 B7:B81 D7:F81 S76:V81 T6:V75 AS6:AS81 X6:AR75 AT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O1" zoomScale="70" zoomScaleNormal="100" zoomScaleSheetLayoutView="70" workbookViewId="0">
      <selection activeCell="D11" sqref="D11"/>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2080</v>
      </c>
      <c r="C4" s="23" t="s">
        <v>2086</v>
      </c>
      <c r="D4" s="23" t="s">
        <v>2087</v>
      </c>
      <c r="E4" s="23" t="s">
        <v>2088</v>
      </c>
      <c r="F4" s="23" t="s">
        <v>2089</v>
      </c>
      <c r="G4" s="23" t="s">
        <v>2082</v>
      </c>
      <c r="H4" s="23" t="s">
        <v>2083</v>
      </c>
      <c r="I4" s="23" t="s">
        <v>2084</v>
      </c>
      <c r="J4" s="23" t="s">
        <v>2085</v>
      </c>
      <c r="K4" s="23" t="s">
        <v>2081</v>
      </c>
      <c r="L4" t="s">
        <v>90</v>
      </c>
      <c r="M4" t="s">
        <v>91</v>
      </c>
      <c r="N4" s="52" t="s">
        <v>2048</v>
      </c>
      <c r="O4" s="52" t="s">
        <v>2050</v>
      </c>
      <c r="P4" s="52" t="s">
        <v>2051</v>
      </c>
      <c r="Q4" s="10" t="s">
        <v>2049</v>
      </c>
      <c r="R4" s="10" t="s">
        <v>2052</v>
      </c>
      <c r="S4" s="53"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5" t="s">
        <v>2003</v>
      </c>
      <c r="AT4" s="16"/>
      <c r="AV4" s="13" t="s">
        <v>2410</v>
      </c>
      <c r="AW4" s="13" t="s">
        <v>2411</v>
      </c>
      <c r="AX4" s="13" t="s">
        <v>2412</v>
      </c>
      <c r="AY4" s="13" t="s">
        <v>2413</v>
      </c>
      <c r="AZ4" s="13" t="s">
        <v>2414</v>
      </c>
      <c r="BA4" s="13" t="s">
        <v>2415</v>
      </c>
      <c r="BB4" s="13" t="s">
        <v>2408</v>
      </c>
      <c r="BC4" s="13" t="s">
        <v>2409</v>
      </c>
    </row>
    <row r="5" spans="1:56" s="14" customFormat="1" ht="20.25" hidden="1" customHeigh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0"/>
      <c r="AT5" s="16"/>
    </row>
    <row r="6" spans="1:56" s="31" customFormat="1" ht="12.65" customHeight="1">
      <c r="A6" s="25">
        <f>中間シート!A6</f>
        <v>1</v>
      </c>
      <c r="B6" s="26">
        <f>中間シート!B6</f>
        <v>1</v>
      </c>
      <c r="C6" s="26" t="str">
        <f>中間シート!C6</f>
        <v/>
      </c>
      <c r="D6" s="26">
        <f>中間シート!D6</f>
        <v>0</v>
      </c>
      <c r="E6" s="26">
        <f>中間シート!E6</f>
        <v>0</v>
      </c>
      <c r="F6" s="26">
        <f>中間シート!F6</f>
        <v>0</v>
      </c>
      <c r="G6" s="32">
        <f>中間シート!G6</f>
        <v>1</v>
      </c>
      <c r="H6" s="26">
        <f>中間シート!H6</f>
        <v>0</v>
      </c>
      <c r="I6" s="26">
        <f>中間シート!I6</f>
        <v>0</v>
      </c>
      <c r="J6" s="26">
        <f>中間シート!J6</f>
        <v>0</v>
      </c>
      <c r="K6" s="26">
        <f>中間シート!K6</f>
        <v>0</v>
      </c>
      <c r="L6" s="25">
        <f>中間シート!L6</f>
        <v>0</v>
      </c>
      <c r="M6" s="25">
        <f>中間シート!M6</f>
        <v>0</v>
      </c>
      <c r="N6" s="27" t="str">
        <f>IF($M6=1,中間シート!N6,"")</f>
        <v/>
      </c>
      <c r="O6" s="27" t="str">
        <f>IF($M6=1,中間シート!O6,"")</f>
        <v/>
      </c>
      <c r="P6" s="27" t="str">
        <f>IF($M6=1,中間シート!P6,"")</f>
        <v/>
      </c>
      <c r="Q6" s="27"/>
      <c r="R6" s="33" t="str">
        <f>IF(OR($I6=1,$I6=2,$I6=3,$I6=4,AND($I6=0,$L6=1)),中間シート!R6,"")</f>
        <v/>
      </c>
      <c r="S6" s="28" t="str">
        <f t="shared" ref="S6:S17" si="0">IF(K6=0,"",K6)</f>
        <v/>
      </c>
      <c r="T6" s="33" t="str">
        <f>IF(OR($I6=1,AND($I6=0,$L6=1)),中間シート!T6,"")</f>
        <v/>
      </c>
      <c r="U6" s="28" t="str">
        <f>IF(OR($I6=1,AND($I6=0,$L6=1)),中間シート!U6,"")</f>
        <v/>
      </c>
      <c r="V6" s="28" t="str">
        <f>IF(OR($I6=1,AND($I6=0,$L6=1)),中間シート!V6,"")</f>
        <v/>
      </c>
      <c r="W6" s="28" t="str">
        <f>IF(OR($I6=1,AND($I6=0,$L6=1)),中間シート!W6,"")</f>
        <v/>
      </c>
      <c r="X6" s="29" t="str">
        <f>IF(OR($I6=1,AND($I6=0,$L6=1)),中間シート!X6,"")</f>
        <v/>
      </c>
      <c r="Y6" s="29" t="str">
        <f>IF(OR($I6=1,AND($I6=0,$L6=1)),中間シート!Y6,"")</f>
        <v/>
      </c>
      <c r="Z6" s="28" t="str">
        <f>IF(OR($I6=1,AND($I6=0,$L6=1)),中間シート!Z6,"")</f>
        <v/>
      </c>
      <c r="AA6" s="28" t="str">
        <f>IF(OR($I6=1,AND($I6=0,$L6=1)),中間シート!AA6,"")</f>
        <v/>
      </c>
      <c r="AB6" s="28" t="str">
        <f>IF(OR($I6=1,AND($I6=0,$L6=1)),中間シート!AB6,"")</f>
        <v/>
      </c>
      <c r="AC6" s="30" t="str">
        <f>IF(OR($I6=1,AND($I6=0,$L6=1)),中間シート!AC6,"")</f>
        <v/>
      </c>
      <c r="AD6" s="28" t="str">
        <f>IF(OR($I6=1,AND($I6=0,$L6=1)),中間シート!AD6,"")</f>
        <v/>
      </c>
      <c r="AE6" s="28" t="str">
        <f>IF(OR($I6=1,AND($I6=0,$L6=1)),中間シート!AE6,"")</f>
        <v/>
      </c>
      <c r="AF6" s="28" t="str">
        <f>IF(OR($I6=1,AND($I6=0,$L6=1)),中間シート!AF6,"")</f>
        <v/>
      </c>
      <c r="AG6" s="30" t="str">
        <f>IF(OR($I6=1,AND($I6=0,$L6=1)),中間シート!AG6,"")</f>
        <v/>
      </c>
      <c r="AH6" s="28" t="str">
        <f>IF(OR($I6=1,AND($I6=0,$L6=1)),中間シート!AH6,"")</f>
        <v/>
      </c>
      <c r="AI6" s="28" t="str">
        <f>IF(OR($I6=1,AND($I6=0,$L6=1)),中間シート!AI6,"")</f>
        <v/>
      </c>
      <c r="AJ6" s="28" t="str">
        <f>IF(OR($I6=1,AND($I6=0,$L6=1)),中間シート!AJ6,"")</f>
        <v/>
      </c>
      <c r="AK6" s="28" t="str">
        <f>IF(OR($I6=1,AND($I6=0,$L6=1)),中間シート!AK6,"")</f>
        <v/>
      </c>
      <c r="AL6" s="28" t="str">
        <f>IF(OR($I6=1,AND($I6=0,$L6=1)),中間シート!AL6,"")</f>
        <v/>
      </c>
      <c r="AM6" s="28" t="str">
        <f>IF($H6=1,中間シート!AM6,"")</f>
        <v/>
      </c>
      <c r="AN6" s="28" t="str">
        <f>IF($H6=1,中間シート!AN6,"")</f>
        <v/>
      </c>
      <c r="AO6" s="28" t="str">
        <f>IF($H6=1,中間シート!AO6,"")</f>
        <v/>
      </c>
      <c r="AP6" s="28" t="str">
        <f>IF(OR($I6=1,AND($I6=0,$L6=1)),中間シート!AP6,"")</f>
        <v/>
      </c>
      <c r="AQ6" s="28" t="str">
        <f>IF(OR($I6=1,AND($I6=0,$L6=1)),中間シート!AQ6,"")</f>
        <v/>
      </c>
      <c r="AR6" s="28" t="str">
        <f>IF(OR($I6=1,AND($I6=0,$L6=1)),中間シート!AR6,"")</f>
        <v/>
      </c>
      <c r="AS6" s="26" t="str">
        <f>IF('建築工事届（別記第40号様式）'!AN123=TRUE,1,IF('建築工事届（別記第40号様式）'!AO123=TRUE,2,IF('建築工事届（別記第40号様式）'!AP123=TRUE,3,IF('建築工事届（別記第40号様式）'!AQ123=TRUE,4,""))))</f>
        <v/>
      </c>
      <c r="AT6" s="26"/>
      <c r="AU6" s="26"/>
      <c r="AV6" s="28" t="str">
        <f>IF(OR($I6=1,AND($I6=0,$L6=1)),中間シート!AS6,"")</f>
        <v/>
      </c>
      <c r="AW6" s="28" t="str">
        <f>IF(OR($I6=1,AND($I6=0,$L6=1)),中間シート!AT6,"")</f>
        <v/>
      </c>
      <c r="AX6" s="28" t="str">
        <f>IF(OR($I6=1,AND($I6=0,$L6=1)),中間シート!AU6,"")</f>
        <v/>
      </c>
      <c r="AY6" s="28" t="str">
        <f>IF(OR($I6=1,AND($I6=0,$L6=1)),中間シート!AV6,"")</f>
        <v/>
      </c>
      <c r="AZ6" s="28" t="str">
        <f>IF(OR($I6=1,AND($I6=0,$L6=1)),中間シート!AW6,"")</f>
        <v/>
      </c>
      <c r="BA6" s="28" t="str">
        <f>IF(OR($I6=1,AND($I6=0,$L6=1)),中間シート!AX6,"")</f>
        <v/>
      </c>
      <c r="BB6" s="28" t="str">
        <f>IF(OR($I6=1,AND($I6=0,$L6=1)),中間シート!AY6,"")</f>
        <v/>
      </c>
      <c r="BC6" s="28" t="str">
        <f>IF(OR($I6=1,AND($I6=0,$L6=1)),中間シート!AZ6,"")</f>
        <v/>
      </c>
      <c r="BD6" s="26">
        <f>L6</f>
        <v>0</v>
      </c>
    </row>
    <row r="7" spans="1:56" s="31" customFormat="1" ht="17.5">
      <c r="A7" s="25">
        <f>中間シート!A7</f>
        <v>2</v>
      </c>
      <c r="B7" s="26">
        <f>中間シート!B7</f>
        <v>1</v>
      </c>
      <c r="C7" s="26" t="str">
        <f>中間シート!C7</f>
        <v/>
      </c>
      <c r="D7" s="26">
        <f>中間シート!D7</f>
        <v>0</v>
      </c>
      <c r="E7" s="26">
        <f>中間シート!E7</f>
        <v>0</v>
      </c>
      <c r="F7" s="26">
        <f>中間シート!F7</f>
        <v>0</v>
      </c>
      <c r="G7" s="32">
        <f>中間シート!G7</f>
        <v>2</v>
      </c>
      <c r="H7" s="26">
        <f>中間シート!H7</f>
        <v>0</v>
      </c>
      <c r="I7" s="26">
        <f>中間シート!I7</f>
        <v>0</v>
      </c>
      <c r="J7" s="26">
        <f>中間シート!J7</f>
        <v>0</v>
      </c>
      <c r="K7" s="26">
        <f>中間シート!K7</f>
        <v>0</v>
      </c>
      <c r="L7" s="25">
        <f>中間シート!L7</f>
        <v>0</v>
      </c>
      <c r="M7" s="25">
        <f>中間シート!M7</f>
        <v>0</v>
      </c>
      <c r="N7" s="33" t="str">
        <f>IF($M7=1,中間シート!N7,"")</f>
        <v/>
      </c>
      <c r="O7" s="33" t="str">
        <f>IF($M7=1,中間シート!O7,"")</f>
        <v/>
      </c>
      <c r="P7" s="33" t="str">
        <f>IF($M7=1,中間シート!P7,"")</f>
        <v/>
      </c>
      <c r="Q7" s="27"/>
      <c r="R7" s="33" t="str">
        <f>IF(OR($I7=1,$I7=2,$I7=3,$I7=4,AND($I7=0,$L7=1)),中間シート!R7,"")</f>
        <v/>
      </c>
      <c r="S7" s="28" t="str">
        <f t="shared" si="0"/>
        <v/>
      </c>
      <c r="T7" s="33" t="str">
        <f>IF(OR($I7=1,AND($I7=0,$L7=1)),中間シート!T7,"")</f>
        <v/>
      </c>
      <c r="U7" s="28" t="str">
        <f>IF(OR($I7=1,AND($I7=0,$L7=1)),中間シート!U7,"")</f>
        <v/>
      </c>
      <c r="V7" s="28" t="str">
        <f>IF(OR($I7=1,AND($I7=0,$L7=1)),中間シート!V7,"")</f>
        <v/>
      </c>
      <c r="W7" s="28" t="str">
        <f>IF(OR($I7=1,AND($I7=0,$L7=1)),中間シート!W7,"")</f>
        <v/>
      </c>
      <c r="X7" s="28" t="str">
        <f>IF(OR($I7=1,AND($I7=0,$L7=1)),中間シート!X7,"")</f>
        <v/>
      </c>
      <c r="Y7" s="28" t="str">
        <f>IF(OR($I7=1,AND($I7=0,$L7=1)),中間シート!Y7,"")</f>
        <v/>
      </c>
      <c r="Z7" s="28" t="str">
        <f>IF(OR($I7=1,AND($I7=0,$L7=1)),中間シート!Z7,"")</f>
        <v/>
      </c>
      <c r="AA7" s="28" t="str">
        <f>IF(OR($I7=1,AND($I7=0,$L7=1)),中間シート!AA7,"")</f>
        <v/>
      </c>
      <c r="AB7" s="28" t="str">
        <f>IF(OR($I7=1,AND($I7=0,$L7=1)),中間シート!AB7,"")</f>
        <v/>
      </c>
      <c r="AC7" s="28" t="str">
        <f>IF(OR($I7=1,AND($I7=0,$L7=1)),中間シート!AC7,"")</f>
        <v/>
      </c>
      <c r="AD7" s="28" t="str">
        <f>IF(OR($I7=1,AND($I7=0,$L7=1)),中間シート!AD7,"")</f>
        <v/>
      </c>
      <c r="AE7" s="28" t="str">
        <f>IF(OR($I7=1,AND($I7=0,$L7=1)),中間シート!AE7,"")</f>
        <v/>
      </c>
      <c r="AF7" s="28" t="str">
        <f>IF(OR($I7=1,AND($I7=0,$L7=1)),中間シート!AF7,"")</f>
        <v/>
      </c>
      <c r="AG7" s="28" t="str">
        <f>IF(OR($I7=1,AND($I7=0,$L7=1)),中間シート!AG7,"")</f>
        <v/>
      </c>
      <c r="AH7" s="28" t="str">
        <f>IF(OR($I7=1,AND($I7=0,$L7=1)),中間シート!AH7,"")</f>
        <v/>
      </c>
      <c r="AI7" s="28" t="str">
        <f>IF(OR($I7=1,AND($I7=0,$L7=1)),中間シート!AI7,"")</f>
        <v/>
      </c>
      <c r="AJ7" s="28" t="str">
        <f>IF(OR($I7=1,AND($I7=0,$L7=1)),中間シート!AJ7,"")</f>
        <v/>
      </c>
      <c r="AK7" s="28" t="str">
        <f>IF(OR($I7=1,AND($I7=0,$L7=1)),中間シート!AK7,"")</f>
        <v/>
      </c>
      <c r="AL7" s="28" t="str">
        <f>IF(OR($I7=1,AND($I7=0,$L7=1)),中間シート!AL7,"")</f>
        <v/>
      </c>
      <c r="AM7" s="28" t="str">
        <f>IF($H7=1,中間シート!AM7,"")</f>
        <v/>
      </c>
      <c r="AN7" s="28" t="str">
        <f>IF($H7=1,中間シート!AN7,"")</f>
        <v/>
      </c>
      <c r="AO7" s="28" t="str">
        <f>IF($H7=1,中間シート!AO7,"")</f>
        <v/>
      </c>
      <c r="AP7" s="28" t="str">
        <f>IF($H7=1,中間シート!AP7,"")</f>
        <v/>
      </c>
      <c r="AQ7" s="28" t="str">
        <f>IF($H7=1,中間シート!AQ7,"")</f>
        <v/>
      </c>
      <c r="AR7" s="28" t="str">
        <f>IF(OR($I7=1,AND($I7=0,$L7=1)),中間シート!AR7,"")</f>
        <v/>
      </c>
      <c r="AS7" s="26"/>
      <c r="AT7" s="26"/>
      <c r="AU7" s="26"/>
      <c r="AV7" s="28" t="str">
        <f>IF(OR($I7=1,AND($I7=0,$L7=1)),中間シート!AS7,"")</f>
        <v/>
      </c>
      <c r="AW7" s="28" t="str">
        <f>IF(OR($I7=1,AND($I7=0,$L7=1)),中間シート!AT7,"")</f>
        <v/>
      </c>
      <c r="AX7" s="28" t="str">
        <f>IF(OR($I7=1,AND($I7=0,$L7=1)),中間シート!AU7,"")</f>
        <v/>
      </c>
      <c r="AY7" s="28" t="str">
        <f>IF(OR($I7=1,AND($I7=0,$L7=1)),中間シート!AV7,"")</f>
        <v/>
      </c>
      <c r="AZ7" s="28" t="str">
        <f>IF(OR($I7=1,AND($I7=0,$L7=1)),中間シート!AW7,"")</f>
        <v/>
      </c>
      <c r="BA7" s="28" t="str">
        <f>IF(OR($I7=1,AND($I7=0,$L7=1)),中間シート!AX7,"")</f>
        <v/>
      </c>
      <c r="BB7" s="28" t="str">
        <f>IF(OR($I7=1,AND($I7=0,$L7=1)),中間シート!AY7,"")</f>
        <v/>
      </c>
      <c r="BC7" s="28" t="str">
        <f>IF(OR($I7=1,AND($I7=0,$L7=1)),中間シート!AZ7,"")</f>
        <v/>
      </c>
      <c r="BD7" s="26">
        <f t="shared" ref="BD7:BD17" si="1">L7</f>
        <v>0</v>
      </c>
    </row>
    <row r="8" spans="1:56" s="31" customFormat="1">
      <c r="A8" s="25">
        <f>中間シート!A8</f>
        <v>3</v>
      </c>
      <c r="B8" s="26">
        <f>中間シート!B8</f>
        <v>1</v>
      </c>
      <c r="C8" s="26" t="str">
        <f>中間シート!C8</f>
        <v/>
      </c>
      <c r="D8" s="26">
        <f>中間シート!D8</f>
        <v>0</v>
      </c>
      <c r="E8" s="26">
        <f>中間シート!E8</f>
        <v>0</v>
      </c>
      <c r="F8" s="26">
        <f>中間シート!F8</f>
        <v>0</v>
      </c>
      <c r="G8" s="26">
        <f>中間シート!G8</f>
        <v>3</v>
      </c>
      <c r="H8" s="26">
        <f>中間シート!H8</f>
        <v>0</v>
      </c>
      <c r="I8" s="26">
        <f>中間シート!I8</f>
        <v>0</v>
      </c>
      <c r="J8" s="26">
        <f>中間シート!J8</f>
        <v>0</v>
      </c>
      <c r="K8" s="26">
        <f>中間シート!K8</f>
        <v>0</v>
      </c>
      <c r="L8" s="25">
        <f>中間シート!L8</f>
        <v>0</v>
      </c>
      <c r="M8" s="25">
        <f>中間シート!M8</f>
        <v>0</v>
      </c>
      <c r="N8" s="33" t="str">
        <f>IF($M8=1,中間シート!N8,"")</f>
        <v/>
      </c>
      <c r="O8" s="33" t="str">
        <f>IF($M8=1,中間シート!O8,"")</f>
        <v/>
      </c>
      <c r="P8" s="33" t="str">
        <f>IF($M8=1,中間シート!P8,"")</f>
        <v/>
      </c>
      <c r="Q8" s="27"/>
      <c r="R8" s="33" t="str">
        <f>IF(OR($I8=1,$I8=2,$I8=3,$I8=4,AND($I8=0,$L8=1)),中間シート!R8,"")</f>
        <v/>
      </c>
      <c r="S8" s="28" t="str">
        <f t="shared" si="0"/>
        <v/>
      </c>
      <c r="T8" s="33" t="str">
        <f>IF(OR($I8=1,AND($I8=0,$L8=1)),中間シート!T8,"")</f>
        <v/>
      </c>
      <c r="U8" s="28" t="str">
        <f>IF(OR($I8=1,AND($I8=0,$L8=1)),中間シート!U8,"")</f>
        <v/>
      </c>
      <c r="V8" s="28" t="str">
        <f>IF(OR($I8=1,AND($I8=0,$L8=1)),中間シート!V8,"")</f>
        <v/>
      </c>
      <c r="W8" s="28" t="str">
        <f>IF(OR($I8=1,AND($I8=0,$L8=1)),中間シート!W8,"")</f>
        <v/>
      </c>
      <c r="X8" s="28" t="str">
        <f>IF(OR($I8=1,AND($I8=0,$L8=1)),中間シート!X8,"")</f>
        <v/>
      </c>
      <c r="Y8" s="28" t="str">
        <f>IF(OR($I8=1,AND($I8=0,$L8=1)),中間シート!Y8,"")</f>
        <v/>
      </c>
      <c r="Z8" s="28" t="str">
        <f>IF(OR($I8=1,AND($I8=0,$L8=1)),中間シート!Z8,"")</f>
        <v/>
      </c>
      <c r="AA8" s="28" t="str">
        <f>IF(OR($I8=1,AND($I8=0,$L8=1)),中間シート!AA8,"")</f>
        <v/>
      </c>
      <c r="AB8" s="28" t="str">
        <f>IF(OR($I8=1,AND($I8=0,$L8=1)),中間シート!AB8,"")</f>
        <v/>
      </c>
      <c r="AC8" s="28" t="str">
        <f>IF(OR($I8=1,AND($I8=0,$L8=1)),中間シート!AC8,"")</f>
        <v/>
      </c>
      <c r="AD8" s="28" t="str">
        <f>IF(OR($I8=1,AND($I8=0,$L8=1)),中間シート!AD8,"")</f>
        <v/>
      </c>
      <c r="AE8" s="28" t="str">
        <f>IF(OR($I8=1,AND($I8=0,$L8=1)),中間シート!AE8,"")</f>
        <v/>
      </c>
      <c r="AF8" s="28" t="str">
        <f>IF(OR($I8=1,AND($I8=0,$L8=1)),中間シート!AF8,"")</f>
        <v/>
      </c>
      <c r="AG8" s="28" t="str">
        <f>IF(OR($I8=1,AND($I8=0,$L8=1)),中間シート!AG8,"")</f>
        <v/>
      </c>
      <c r="AH8" s="28" t="str">
        <f>IF(OR($I8=1,AND($I8=0,$L8=1)),中間シート!AH8,"")</f>
        <v/>
      </c>
      <c r="AI8" s="28" t="str">
        <f>IF(OR($I8=1,AND($I8=0,$L8=1)),中間シート!AI8,"")</f>
        <v/>
      </c>
      <c r="AJ8" s="28" t="str">
        <f>IF(OR($I8=1,AND($I8=0,$L8=1)),中間シート!AJ8,"")</f>
        <v/>
      </c>
      <c r="AK8" s="28" t="str">
        <f>IF(OR($I8=1,AND($I8=0,$L8=1)),中間シート!AK8,"")</f>
        <v/>
      </c>
      <c r="AL8" s="28" t="str">
        <f>IF(OR($I8=1,AND($I8=0,$L8=1)),中間シート!AL8,"")</f>
        <v/>
      </c>
      <c r="AM8" s="28" t="str">
        <f>IF($H8=1,中間シート!AM8,"")</f>
        <v/>
      </c>
      <c r="AN8" s="28" t="str">
        <f>IF($H8=1,中間シート!AN8,"")</f>
        <v/>
      </c>
      <c r="AO8" s="28" t="str">
        <f>IF($H8=1,中間シート!AO8,"")</f>
        <v/>
      </c>
      <c r="AP8" s="28" t="str">
        <f>IF($H8=1,中間シート!AP8,"")</f>
        <v/>
      </c>
      <c r="AQ8" s="28" t="str">
        <f>IF($H8=1,中間シート!AQ8,"")</f>
        <v/>
      </c>
      <c r="AR8" s="28" t="str">
        <f>IF(OR($I8=1,AND($I8=0,$L8=1)),中間シート!AR8,"")</f>
        <v/>
      </c>
      <c r="AS8" s="26"/>
      <c r="AT8" s="26"/>
      <c r="AU8" s="26"/>
      <c r="AV8" s="28" t="str">
        <f>IF(OR($I8=1,AND($I8=0,$L8=1)),中間シート!AS8,"")</f>
        <v/>
      </c>
      <c r="AW8" s="28" t="str">
        <f>IF(OR($I8=1,AND($I8=0,$L8=1)),中間シート!AT8,"")</f>
        <v/>
      </c>
      <c r="AX8" s="28" t="str">
        <f>IF(OR($I8=1,AND($I8=0,$L8=1)),中間シート!AU8,"")</f>
        <v/>
      </c>
      <c r="AY8" s="28" t="str">
        <f>IF(OR($I8=1,AND($I8=0,$L8=1)),中間シート!AV8,"")</f>
        <v/>
      </c>
      <c r="AZ8" s="28" t="str">
        <f>IF(OR($I8=1,AND($I8=0,$L8=1)),中間シート!AW8,"")</f>
        <v/>
      </c>
      <c r="BA8" s="28" t="str">
        <f>IF(OR($I8=1,AND($I8=0,$L8=1)),中間シート!AX8,"")</f>
        <v/>
      </c>
      <c r="BB8" s="28" t="str">
        <f>IF(OR($I8=1,AND($I8=0,$L8=1)),中間シート!AY8,"")</f>
        <v/>
      </c>
      <c r="BC8" s="28" t="str">
        <f>IF(OR($I8=1,AND($I8=0,$L8=1)),中間シート!AZ8,"")</f>
        <v/>
      </c>
      <c r="BD8" s="26">
        <f t="shared" si="1"/>
        <v>0</v>
      </c>
    </row>
    <row r="9" spans="1:56" s="31" customFormat="1">
      <c r="A9" s="25">
        <f>中間シート!A9</f>
        <v>4</v>
      </c>
      <c r="B9" s="26">
        <f>中間シート!B9</f>
        <v>1</v>
      </c>
      <c r="C9" s="26" t="str">
        <f>中間シート!C9</f>
        <v/>
      </c>
      <c r="D9" s="26">
        <f>中間シート!D9</f>
        <v>0</v>
      </c>
      <c r="E9" s="26">
        <f>中間シート!E9</f>
        <v>0</v>
      </c>
      <c r="F9" s="26">
        <f>中間シート!F9</f>
        <v>0</v>
      </c>
      <c r="G9" s="26">
        <f>中間シート!G9</f>
        <v>4</v>
      </c>
      <c r="H9" s="26">
        <f>中間シート!H9</f>
        <v>0</v>
      </c>
      <c r="I9" s="26">
        <f>中間シート!I9</f>
        <v>0</v>
      </c>
      <c r="J9" s="26">
        <f>中間シート!J9</f>
        <v>0</v>
      </c>
      <c r="K9" s="26">
        <f>中間シート!K9</f>
        <v>0</v>
      </c>
      <c r="L9" s="25">
        <f>中間シート!L9</f>
        <v>0</v>
      </c>
      <c r="M9" s="25">
        <f>中間シート!M9</f>
        <v>0</v>
      </c>
      <c r="N9" s="33" t="str">
        <f>IF($M9=1,中間シート!N9,"")</f>
        <v/>
      </c>
      <c r="O9" s="33" t="str">
        <f>IF($M9=1,中間シート!O9,"")</f>
        <v/>
      </c>
      <c r="P9" s="33" t="str">
        <f>IF($M9=1,中間シート!P9,"")</f>
        <v/>
      </c>
      <c r="Q9" s="27"/>
      <c r="R9" s="33" t="str">
        <f>IF(OR($I9=1,$I9=2,$I9=3,$I9=4,AND($I9=0,$L9=1)),中間シート!R9,"")</f>
        <v/>
      </c>
      <c r="S9" s="28" t="str">
        <f t="shared" si="0"/>
        <v/>
      </c>
      <c r="T9" s="33" t="str">
        <f>IF(OR($I9=1,AND($I9=0,$L9=1)),中間シート!T9,"")</f>
        <v/>
      </c>
      <c r="U9" s="28" t="str">
        <f>IF(OR($I9=1,AND($I9=0,$L9=1)),中間シート!U9,"")</f>
        <v/>
      </c>
      <c r="V9" s="28" t="str">
        <f>IF(OR($I9=1,AND($I9=0,$L9=1)),中間シート!V9,"")</f>
        <v/>
      </c>
      <c r="W9" s="28" t="str">
        <f>IF(OR($I9=1,AND($I9=0,$L9=1)),中間シート!W9,"")</f>
        <v/>
      </c>
      <c r="X9" s="28" t="str">
        <f>IF(OR($I9=1,AND($I9=0,$L9=1)),中間シート!X9,"")</f>
        <v/>
      </c>
      <c r="Y9" s="28" t="str">
        <f>IF(OR($I9=1,AND($I9=0,$L9=1)),中間シート!Y9,"")</f>
        <v/>
      </c>
      <c r="Z9" s="28" t="str">
        <f>IF(OR($I9=1,AND($I9=0,$L9=1)),中間シート!Z9,"")</f>
        <v/>
      </c>
      <c r="AA9" s="28" t="str">
        <f>IF(OR($I9=1,AND($I9=0,$L9=1)),中間シート!AA9,"")</f>
        <v/>
      </c>
      <c r="AB9" s="28" t="str">
        <f>IF(OR($I9=1,AND($I9=0,$L9=1)),中間シート!AB9,"")</f>
        <v/>
      </c>
      <c r="AC9" s="28" t="str">
        <f>IF(OR($I9=1,AND($I9=0,$L9=1)),中間シート!AC9,"")</f>
        <v/>
      </c>
      <c r="AD9" s="28" t="str">
        <f>IF(OR($I9=1,AND($I9=0,$L9=1)),中間シート!AD9,"")</f>
        <v/>
      </c>
      <c r="AE9" s="28" t="str">
        <f>IF(OR($I9=1,AND($I9=0,$L9=1)),中間シート!AE9,"")</f>
        <v/>
      </c>
      <c r="AF9" s="28" t="str">
        <f>IF(OR($I9=1,AND($I9=0,$L9=1)),中間シート!AF9,"")</f>
        <v/>
      </c>
      <c r="AG9" s="28" t="str">
        <f>IF(OR($I9=1,AND($I9=0,$L9=1)),中間シート!AG9,"")</f>
        <v/>
      </c>
      <c r="AH9" s="28" t="str">
        <f>IF(OR($I9=1,AND($I9=0,$L9=1)),中間シート!AH9,"")</f>
        <v/>
      </c>
      <c r="AI9" s="28" t="str">
        <f>IF(OR($I9=1,AND($I9=0,$L9=1)),中間シート!AI9,"")</f>
        <v/>
      </c>
      <c r="AJ9" s="28" t="str">
        <f>IF(OR($I9=1,AND($I9=0,$L9=1)),中間シート!AJ9,"")</f>
        <v/>
      </c>
      <c r="AK9" s="28" t="str">
        <f>IF(OR($I9=1,AND($I9=0,$L9=1)),中間シート!AK9,"")</f>
        <v/>
      </c>
      <c r="AL9" s="28" t="str">
        <f>IF(OR($I9=1,AND($I9=0,$L9=1)),中間シート!AL9,"")</f>
        <v/>
      </c>
      <c r="AM9" s="28" t="str">
        <f>IF($H9=1,中間シート!AM9,"")</f>
        <v/>
      </c>
      <c r="AN9" s="28" t="str">
        <f>IF($H9=1,中間シート!AN9,"")</f>
        <v/>
      </c>
      <c r="AO9" s="28" t="str">
        <f>IF($H9=1,中間シート!AO9,"")</f>
        <v/>
      </c>
      <c r="AP9" s="28" t="str">
        <f>IF($H9=1,中間シート!AP9,"")</f>
        <v/>
      </c>
      <c r="AQ9" s="28" t="str">
        <f>IF($H9=1,中間シート!AQ9,"")</f>
        <v/>
      </c>
      <c r="AR9" s="28" t="str">
        <f>IF(OR($I9=1,AND($I9=0,$L9=1)),中間シート!AR9,"")</f>
        <v/>
      </c>
      <c r="AS9" s="26"/>
      <c r="AT9" s="26"/>
      <c r="AU9" s="26"/>
      <c r="AV9" s="28" t="str">
        <f>IF(OR($I9=1,AND($I9=0,$L9=1)),中間シート!AS9,"")</f>
        <v/>
      </c>
      <c r="AW9" s="28" t="str">
        <f>IF(OR($I9=1,AND($I9=0,$L9=1)),中間シート!AT9,"")</f>
        <v/>
      </c>
      <c r="AX9" s="28" t="str">
        <f>IF(OR($I9=1,AND($I9=0,$L9=1)),中間シート!AU9,"")</f>
        <v/>
      </c>
      <c r="AY9" s="28" t="str">
        <f>IF(OR($I9=1,AND($I9=0,$L9=1)),中間シート!AV9,"")</f>
        <v/>
      </c>
      <c r="AZ9" s="28" t="str">
        <f>IF(OR($I9=1,AND($I9=0,$L9=1)),中間シート!AW9,"")</f>
        <v/>
      </c>
      <c r="BA9" s="28" t="str">
        <f>IF(OR($I9=1,AND($I9=0,$L9=1)),中間シート!AX9,"")</f>
        <v/>
      </c>
      <c r="BB9" s="28" t="str">
        <f>IF(OR($I9=1,AND($I9=0,$L9=1)),中間シート!AY9,"")</f>
        <v/>
      </c>
      <c r="BC9" s="28" t="str">
        <f>IF(OR($I9=1,AND($I9=0,$L9=1)),中間シート!AZ9,"")</f>
        <v/>
      </c>
      <c r="BD9" s="26">
        <f t="shared" si="1"/>
        <v>0</v>
      </c>
    </row>
    <row r="10" spans="1:56" s="41" customFormat="1" ht="13.5" customHeight="1">
      <c r="A10" s="34">
        <f>中間シート!A10</f>
        <v>5</v>
      </c>
      <c r="B10" s="35">
        <f>中間シート!B10</f>
        <v>2</v>
      </c>
      <c r="C10" s="35" t="str">
        <f>中間シート!C10</f>
        <v/>
      </c>
      <c r="D10" s="35">
        <f>中間シート!D10</f>
        <v>0</v>
      </c>
      <c r="E10" s="35">
        <f>中間シート!E10</f>
        <v>0</v>
      </c>
      <c r="F10" s="35">
        <f>中間シート!F10</f>
        <v>0</v>
      </c>
      <c r="G10" s="35">
        <f>中間シート!G10</f>
        <v>1</v>
      </c>
      <c r="H10" s="35">
        <f>中間シート!H10</f>
        <v>0</v>
      </c>
      <c r="I10" s="35">
        <f>中間シート!I10</f>
        <v>0</v>
      </c>
      <c r="J10" s="35">
        <f>中間シート!J10</f>
        <v>0</v>
      </c>
      <c r="K10" s="35">
        <f>中間シート!K10</f>
        <v>0</v>
      </c>
      <c r="L10" s="34">
        <f>中間シート!L10</f>
        <v>0</v>
      </c>
      <c r="M10" s="34">
        <f>中間シート!M10</f>
        <v>0</v>
      </c>
      <c r="N10" s="36" t="str">
        <f>""</f>
        <v/>
      </c>
      <c r="O10" s="36" t="str">
        <f>""</f>
        <v/>
      </c>
      <c r="P10" s="36" t="str">
        <f>""</f>
        <v/>
      </c>
      <c r="Q10" s="37"/>
      <c r="R10" s="36" t="str">
        <f>IF(OR($I10=1,$I10=2,$I10=3,$I10=4,AND($I10=0,$L10=1)),中間シート!R10,"")</f>
        <v/>
      </c>
      <c r="S10" s="38" t="str">
        <f t="shared" si="0"/>
        <v/>
      </c>
      <c r="T10" s="36" t="str">
        <f>IF(OR($I10=1,AND($I10=0,$L10=1)),中間シート!T10,"")</f>
        <v/>
      </c>
      <c r="U10" s="38" t="str">
        <f>IF(OR($I10=1,AND($I10=0,$L10=1)),中間シート!U10,"")</f>
        <v/>
      </c>
      <c r="V10" s="38" t="str">
        <f>IF(OR($I10=1,AND($I10=0,$L10=1)),中間シート!V10,"")</f>
        <v/>
      </c>
      <c r="W10" s="38" t="str">
        <f>IF(OR($I10=1,AND($I10=0,$L10=1)),中間シート!W10,"")</f>
        <v/>
      </c>
      <c r="X10" s="39" t="str">
        <f>IF(OR($I10=1,AND($I10=0,$L10=1)),中間シート!X10,"")</f>
        <v/>
      </c>
      <c r="Y10" s="39" t="str">
        <f>IF(OR($I10=1,AND($I10=0,$L10=1)),中間シート!Y10,"")</f>
        <v/>
      </c>
      <c r="Z10" s="38" t="str">
        <f>IF(OR($I10=1,AND($I10=0,$L10=1)),中間シート!Z10,"")</f>
        <v/>
      </c>
      <c r="AA10" s="38" t="str">
        <f>IF(OR($I10=1,AND($I10=0,$L10=1)),中間シート!AA10,"")</f>
        <v/>
      </c>
      <c r="AB10" s="38" t="str">
        <f>IF(OR($I10=1,AND($I10=0,$L10=1)),中間シート!AB10,"")</f>
        <v/>
      </c>
      <c r="AC10" s="40" t="str">
        <f>IF(OR($I10=1,AND($I10=0,$L10=1)),中間シート!AC10,"")</f>
        <v/>
      </c>
      <c r="AD10" s="38" t="str">
        <f>IF(OR($I10=1,AND($I10=0,$L10=1)),中間シート!AD10,"")</f>
        <v/>
      </c>
      <c r="AE10" s="38" t="str">
        <f>IF(OR($I10=1,AND($I10=0,$L10=1)),中間シート!AE10,"")</f>
        <v/>
      </c>
      <c r="AF10" s="38" t="str">
        <f>IF(OR($I10=1,AND($I10=0,$L10=1)),中間シート!AF10,"")</f>
        <v/>
      </c>
      <c r="AG10" s="141"/>
      <c r="AH10" s="38" t="str">
        <f>IF(OR($I10=1,AND($I10=0,$L10=1)),中間シート!AH10,"")</f>
        <v/>
      </c>
      <c r="AI10" s="38" t="str">
        <f>IF(OR($I10=1,AND($I10=0,$L10=1)),中間シート!AI10,"")</f>
        <v/>
      </c>
      <c r="AJ10" s="38" t="str">
        <f>IF(OR($I10=1,AND($I10=0,$L10=1)),中間シート!AJ10,"")</f>
        <v/>
      </c>
      <c r="AK10" s="38" t="str">
        <f>IF(OR($I10=1,AND($I10=0,$L10=1)),中間シート!AK10,"")</f>
        <v/>
      </c>
      <c r="AL10" s="38" t="str">
        <f>IF(OR($I10=1,AND($I10=0,$L10=1)),中間シート!AL10,"")</f>
        <v/>
      </c>
      <c r="AM10" s="38" t="str">
        <f>IF($H10=1,中間シート!AM10,"")</f>
        <v/>
      </c>
      <c r="AN10" s="38" t="str">
        <f>IF($H10=1,中間シート!AN10,"")</f>
        <v/>
      </c>
      <c r="AO10" s="38" t="str">
        <f>IF($H10=1,中間シート!AO10,"")</f>
        <v/>
      </c>
      <c r="AP10" s="140"/>
      <c r="AQ10" s="140"/>
      <c r="AR10" s="38" t="str">
        <f>IF(OR($I10=1,AND($I10=0,$L10=1)),中間シート!AR10,"")</f>
        <v/>
      </c>
      <c r="AS10" s="35" t="str">
        <f>IF('建築工事届（別記第40号様式）'!AN135=TRUE,1,IF('建築工事届（別記第40号様式）'!AO135=TRUE,2,IF('建築工事届（別記第40号様式）'!AP135=TRUE,3,IF('建築工事届（別記第40号様式）'!AQ135=TRUE,4,""))))</f>
        <v/>
      </c>
      <c r="AT10" s="35"/>
      <c r="AU10" s="35"/>
      <c r="AV10" s="38" t="str">
        <f>IF(OR($I10=1,AND($I10=0,$L10=1)),中間シート!AS10,"")</f>
        <v/>
      </c>
      <c r="AW10" s="38" t="str">
        <f>IF(OR($I10=1,AND($I10=0,$L10=1)),中間シート!AT10,"")</f>
        <v/>
      </c>
      <c r="AX10" s="38" t="str">
        <f>IF(OR($I10=1,AND($I10=0,$L10=1)),中間シート!AU10,"")</f>
        <v/>
      </c>
      <c r="AY10" s="38" t="str">
        <f>IF(OR($I10=1,AND($I10=0,$L10=1)),中間シート!AV10,"")</f>
        <v/>
      </c>
      <c r="AZ10" s="38" t="str">
        <f>IF(OR($I10=1,AND($I10=0,$L10=1)),中間シート!AW10,"")</f>
        <v/>
      </c>
      <c r="BA10" s="38" t="str">
        <f>IF(OR($I10=1,AND($I10=0,$L10=1)),中間シート!AX10,"")</f>
        <v/>
      </c>
      <c r="BB10" s="38" t="str">
        <f>IF(OR($I10=1,AND($I10=0,$L10=1)),中間シート!AY10,"")</f>
        <v/>
      </c>
      <c r="BC10" s="38" t="str">
        <f>IF(OR($I10=1,AND($I10=0,$L10=1)),中間シート!AZ10,"")</f>
        <v/>
      </c>
      <c r="BD10" s="35">
        <f t="shared" si="1"/>
        <v>0</v>
      </c>
    </row>
    <row r="11" spans="1:56" s="41" customFormat="1" ht="17.5">
      <c r="A11" s="34">
        <f>中間シート!A11</f>
        <v>6</v>
      </c>
      <c r="B11" s="35">
        <f>中間シート!B11</f>
        <v>2</v>
      </c>
      <c r="C11" s="35" t="str">
        <f>中間シート!C11</f>
        <v/>
      </c>
      <c r="D11" s="35">
        <f>中間シート!D11</f>
        <v>0</v>
      </c>
      <c r="E11" s="35">
        <f>中間シート!E11</f>
        <v>0</v>
      </c>
      <c r="F11" s="35">
        <f>中間シート!F11</f>
        <v>0</v>
      </c>
      <c r="G11" s="42">
        <f>中間シート!G11</f>
        <v>2</v>
      </c>
      <c r="H11" s="35">
        <f>中間シート!H11</f>
        <v>0</v>
      </c>
      <c r="I11" s="35">
        <f>中間シート!I11</f>
        <v>0</v>
      </c>
      <c r="J11" s="35">
        <f>中間シート!J11</f>
        <v>0</v>
      </c>
      <c r="K11" s="35">
        <f>中間シート!K11</f>
        <v>0</v>
      </c>
      <c r="L11" s="34">
        <f>中間シート!L11</f>
        <v>0</v>
      </c>
      <c r="M11" s="34">
        <f>中間シート!M11</f>
        <v>0</v>
      </c>
      <c r="N11" s="36" t="str">
        <f>""</f>
        <v/>
      </c>
      <c r="O11" s="36" t="str">
        <f>""</f>
        <v/>
      </c>
      <c r="P11" s="36" t="str">
        <f>""</f>
        <v/>
      </c>
      <c r="Q11" s="37"/>
      <c r="R11" s="36" t="str">
        <f>IF(OR($I11=1,$I11=2,$I11=3,$I11=4,AND($I11=0,$L11=1)),中間シート!R11,"")</f>
        <v/>
      </c>
      <c r="S11" s="38" t="str">
        <f t="shared" si="0"/>
        <v/>
      </c>
      <c r="T11" s="36" t="str">
        <f>IF(OR($I11=1,AND($I11=0,$L11=1)),中間シート!T11,"")</f>
        <v/>
      </c>
      <c r="U11" s="38" t="str">
        <f>IF(OR($I11=1,AND($I11=0,$L11=1)),中間シート!U11,"")</f>
        <v/>
      </c>
      <c r="V11" s="38" t="str">
        <f>IF(OR($I11=1,AND($I11=0,$L11=1)),中間シート!V11,"")</f>
        <v/>
      </c>
      <c r="W11" s="38" t="str">
        <f>IF(OR($I11=1,AND($I11=0,$L11=1)),中間シート!W11,"")</f>
        <v/>
      </c>
      <c r="X11" s="38" t="str">
        <f>IF(OR($I11=1,AND($I11=0,$L11=1)),中間シート!X11,"")</f>
        <v/>
      </c>
      <c r="Y11" s="38" t="str">
        <f>IF(OR($I11=1,AND($I11=0,$L11=1)),中間シート!Y11,"")</f>
        <v/>
      </c>
      <c r="Z11" s="38" t="str">
        <f>IF(OR($I11=1,AND($I11=0,$L11=1)),中間シート!Z11,"")</f>
        <v/>
      </c>
      <c r="AA11" s="38" t="str">
        <f>IF(OR($I11=1,AND($I11=0,$L11=1)),中間シート!AA11,"")</f>
        <v/>
      </c>
      <c r="AB11" s="38" t="str">
        <f>IF(OR($I11=1,AND($I11=0,$L11=1)),中間シート!AB11,"")</f>
        <v/>
      </c>
      <c r="AC11" s="38" t="str">
        <f>IF(OR($I11=1,AND($I11=0,$L11=1)),中間シート!AC11,"")</f>
        <v/>
      </c>
      <c r="AD11" s="38" t="str">
        <f>IF(OR($I11=1,AND($I11=0,$L11=1)),中間シート!AD11,"")</f>
        <v/>
      </c>
      <c r="AE11" s="38" t="str">
        <f>IF(OR($I11=1,AND($I11=0,$L11=1)),中間シート!AE11,"")</f>
        <v/>
      </c>
      <c r="AF11" s="38" t="str">
        <f>IF(OR($I11=1,AND($I11=0,$L11=1)),中間シート!AF11,"")</f>
        <v/>
      </c>
      <c r="AG11" s="140"/>
      <c r="AH11" s="38" t="str">
        <f>IF(OR($I11=1,AND($I11=0,$L11=1)),中間シート!AH11,"")</f>
        <v/>
      </c>
      <c r="AI11" s="38" t="str">
        <f>IF(OR($I11=1,AND($I11=0,$L11=1)),中間シート!AI11,"")</f>
        <v/>
      </c>
      <c r="AJ11" s="38" t="str">
        <f>IF(OR($I11=1,AND($I11=0,$L11=1)),中間シート!AJ11,"")</f>
        <v/>
      </c>
      <c r="AK11" s="38" t="str">
        <f>IF(OR($I11=1,AND($I11=0,$L11=1)),中間シート!AK11,"")</f>
        <v/>
      </c>
      <c r="AL11" s="38" t="str">
        <f>IF(OR($I11=1,AND($I11=0,$L11=1)),中間シート!AL11,"")</f>
        <v/>
      </c>
      <c r="AM11" s="38" t="str">
        <f>IF($H11=1,中間シート!AM11,"")</f>
        <v/>
      </c>
      <c r="AN11" s="38" t="str">
        <f>IF($H11=1,中間シート!AN11,"")</f>
        <v/>
      </c>
      <c r="AO11" s="38" t="str">
        <f>IF($H11=1,中間シート!AO11,"")</f>
        <v/>
      </c>
      <c r="AP11" s="140"/>
      <c r="AQ11" s="140"/>
      <c r="AR11" s="38" t="str">
        <f>IF(OR($I11=1,AND($I11=0,$L11=1)),中間シート!AR11,"")</f>
        <v/>
      </c>
      <c r="AS11" s="35"/>
      <c r="AT11" s="35"/>
      <c r="AU11" s="35"/>
      <c r="AV11" s="38" t="str">
        <f>IF(OR($I11=1,AND($I11=0,$L11=1)),中間シート!AS11,"")</f>
        <v/>
      </c>
      <c r="AW11" s="38" t="str">
        <f>IF(OR($I11=1,AND($I11=0,$L11=1)),中間シート!AT11,"")</f>
        <v/>
      </c>
      <c r="AX11" s="38" t="str">
        <f>IF(OR($I11=1,AND($I11=0,$L11=1)),中間シート!AU11,"")</f>
        <v/>
      </c>
      <c r="AY11" s="38" t="str">
        <f>IF(OR($I11=1,AND($I11=0,$L11=1)),中間シート!AV11,"")</f>
        <v/>
      </c>
      <c r="AZ11" s="38" t="str">
        <f>IF(OR($I11=1,AND($I11=0,$L11=1)),中間シート!AW11,"")</f>
        <v/>
      </c>
      <c r="BA11" s="38" t="str">
        <f>IF(OR($I11=1,AND($I11=0,$L11=1)),中間シート!AX11,"")</f>
        <v/>
      </c>
      <c r="BB11" s="38" t="str">
        <f>IF(OR($I11=1,AND($I11=0,$L11=1)),中間シート!AY11,"")</f>
        <v/>
      </c>
      <c r="BC11" s="38" t="str">
        <f>IF(OR($I11=1,AND($I11=0,$L11=1)),中間シート!AZ11,"")</f>
        <v/>
      </c>
      <c r="BD11" s="35">
        <f t="shared" si="1"/>
        <v>0</v>
      </c>
    </row>
    <row r="12" spans="1:56" s="41" customFormat="1">
      <c r="A12" s="34">
        <f>中間シート!A12</f>
        <v>7</v>
      </c>
      <c r="B12" s="35">
        <f>中間シート!B12</f>
        <v>2</v>
      </c>
      <c r="C12" s="35" t="str">
        <f>中間シート!C12</f>
        <v/>
      </c>
      <c r="D12" s="35">
        <f>中間シート!D12</f>
        <v>0</v>
      </c>
      <c r="E12" s="35">
        <f>中間シート!E12</f>
        <v>0</v>
      </c>
      <c r="F12" s="35">
        <f>中間シート!F12</f>
        <v>0</v>
      </c>
      <c r="G12" s="35">
        <f>中間シート!G12</f>
        <v>3</v>
      </c>
      <c r="H12" s="35">
        <f>中間シート!H12</f>
        <v>0</v>
      </c>
      <c r="I12" s="35">
        <f>中間シート!I12</f>
        <v>0</v>
      </c>
      <c r="J12" s="35">
        <f>中間シート!J12</f>
        <v>0</v>
      </c>
      <c r="K12" s="35">
        <f>中間シート!K12</f>
        <v>0</v>
      </c>
      <c r="L12" s="34">
        <f>中間シート!L12</f>
        <v>0</v>
      </c>
      <c r="M12" s="34">
        <f>中間シート!M12</f>
        <v>0</v>
      </c>
      <c r="N12" s="36" t="str">
        <f>""</f>
        <v/>
      </c>
      <c r="O12" s="36" t="str">
        <f>""</f>
        <v/>
      </c>
      <c r="P12" s="36" t="str">
        <f>""</f>
        <v/>
      </c>
      <c r="Q12" s="37"/>
      <c r="R12" s="36" t="str">
        <f>IF(OR($I12=1,$I12=2,$I12=3,$I12=4,AND($I12=0,$L12=1)),中間シート!R12,"")</f>
        <v/>
      </c>
      <c r="S12" s="38" t="str">
        <f t="shared" si="0"/>
        <v/>
      </c>
      <c r="T12" s="36" t="str">
        <f>IF(OR($I12=1,AND($I12=0,$L12=1)),中間シート!T12,"")</f>
        <v/>
      </c>
      <c r="U12" s="38" t="str">
        <f>IF(OR($I12=1,AND($I12=0,$L12=1)),中間シート!U12,"")</f>
        <v/>
      </c>
      <c r="V12" s="38" t="str">
        <f>IF(OR($I12=1,AND($I12=0,$L12=1)),中間シート!V12,"")</f>
        <v/>
      </c>
      <c r="W12" s="38" t="str">
        <f>IF(OR($I12=1,AND($I12=0,$L12=1)),中間シート!W12,"")</f>
        <v/>
      </c>
      <c r="X12" s="38" t="str">
        <f>IF(OR($I12=1,AND($I12=0,$L12=1)),中間シート!X12,"")</f>
        <v/>
      </c>
      <c r="Y12" s="38" t="str">
        <f>IF(OR($I12=1,AND($I12=0,$L12=1)),中間シート!Y12,"")</f>
        <v/>
      </c>
      <c r="Z12" s="38" t="str">
        <f>IF(OR($I12=1,AND($I12=0,$L12=1)),中間シート!Z12,"")</f>
        <v/>
      </c>
      <c r="AA12" s="38" t="str">
        <f>IF(OR($I12=1,AND($I12=0,$L12=1)),中間シート!AA12,"")</f>
        <v/>
      </c>
      <c r="AB12" s="38" t="str">
        <f>IF(OR($I12=1,AND($I12=0,$L12=1)),中間シート!AB12,"")</f>
        <v/>
      </c>
      <c r="AC12" s="38" t="str">
        <f>IF(OR($I12=1,AND($I12=0,$L12=1)),中間シート!AC12,"")</f>
        <v/>
      </c>
      <c r="AD12" s="38" t="str">
        <f>IF(OR($I12=1,AND($I12=0,$L12=1)),中間シート!AD12,"")</f>
        <v/>
      </c>
      <c r="AE12" s="38" t="str">
        <f>IF(OR($I12=1,AND($I12=0,$L12=1)),中間シート!AE12,"")</f>
        <v/>
      </c>
      <c r="AF12" s="38" t="str">
        <f>IF(OR($I12=1,AND($I12=0,$L12=1)),中間シート!AF12,"")</f>
        <v/>
      </c>
      <c r="AG12" s="140"/>
      <c r="AH12" s="38" t="str">
        <f>IF(OR($I12=1,AND($I12=0,$L12=1)),中間シート!AH12,"")</f>
        <v/>
      </c>
      <c r="AI12" s="38" t="str">
        <f>IF(OR($I12=1,AND($I12=0,$L12=1)),中間シート!AI12,"")</f>
        <v/>
      </c>
      <c r="AJ12" s="38" t="str">
        <f>IF(OR($I12=1,AND($I12=0,$L12=1)),中間シート!AJ12,"")</f>
        <v/>
      </c>
      <c r="AK12" s="38" t="str">
        <f>IF(OR($I12=1,AND($I12=0,$L12=1)),中間シート!AK12,"")</f>
        <v/>
      </c>
      <c r="AL12" s="38" t="str">
        <f>IF(OR($I12=1,AND($I12=0,$L12=1)),中間シート!AL12,"")</f>
        <v/>
      </c>
      <c r="AM12" s="38" t="str">
        <f>IF($H12=1,中間シート!AM12,"")</f>
        <v/>
      </c>
      <c r="AN12" s="38" t="str">
        <f>IF($H12=1,中間シート!AN12,"")</f>
        <v/>
      </c>
      <c r="AO12" s="38" t="str">
        <f>IF($H12=1,中間シート!AO12,"")</f>
        <v/>
      </c>
      <c r="AP12" s="140"/>
      <c r="AQ12" s="140"/>
      <c r="AR12" s="38" t="str">
        <f>IF(OR($I12=1,AND($I12=0,$L12=1)),中間シート!AR12,"")</f>
        <v/>
      </c>
      <c r="AS12" s="35"/>
      <c r="AT12" s="35"/>
      <c r="AU12" s="35"/>
      <c r="AV12" s="38" t="str">
        <f>IF(OR($I12=1,AND($I12=0,$L12=1)),中間シート!AS12,"")</f>
        <v/>
      </c>
      <c r="AW12" s="38" t="str">
        <f>IF(OR($I12=1,AND($I12=0,$L12=1)),中間シート!AT12,"")</f>
        <v/>
      </c>
      <c r="AX12" s="38" t="str">
        <f>IF(OR($I12=1,AND($I12=0,$L12=1)),中間シート!AU12,"")</f>
        <v/>
      </c>
      <c r="AY12" s="38" t="str">
        <f>IF(OR($I12=1,AND($I12=0,$L12=1)),中間シート!AV12,"")</f>
        <v/>
      </c>
      <c r="AZ12" s="38" t="str">
        <f>IF(OR($I12=1,AND($I12=0,$L12=1)),中間シート!AW12,"")</f>
        <v/>
      </c>
      <c r="BA12" s="38" t="str">
        <f>IF(OR($I12=1,AND($I12=0,$L12=1)),中間シート!AX12,"")</f>
        <v/>
      </c>
      <c r="BB12" s="38" t="str">
        <f>IF(OR($I12=1,AND($I12=0,$L12=1)),中間シート!AY12,"")</f>
        <v/>
      </c>
      <c r="BC12" s="38" t="str">
        <f>IF(OR($I12=1,AND($I12=0,$L12=1)),中間シート!AZ12,"")</f>
        <v/>
      </c>
      <c r="BD12" s="35">
        <f t="shared" si="1"/>
        <v>0</v>
      </c>
    </row>
    <row r="13" spans="1:56" s="41" customFormat="1">
      <c r="A13" s="34">
        <f>中間シート!A13</f>
        <v>8</v>
      </c>
      <c r="B13" s="35">
        <f>中間シート!B13</f>
        <v>2</v>
      </c>
      <c r="C13" s="35" t="str">
        <f>中間シート!C13</f>
        <v/>
      </c>
      <c r="D13" s="35">
        <f>中間シート!D13</f>
        <v>0</v>
      </c>
      <c r="E13" s="35">
        <f>中間シート!E13</f>
        <v>0</v>
      </c>
      <c r="F13" s="35">
        <f>中間シート!F13</f>
        <v>0</v>
      </c>
      <c r="G13" s="35">
        <f>中間シート!G13</f>
        <v>4</v>
      </c>
      <c r="H13" s="35">
        <f>中間シート!H13</f>
        <v>0</v>
      </c>
      <c r="I13" s="35">
        <f>中間シート!I13</f>
        <v>0</v>
      </c>
      <c r="J13" s="35">
        <f>中間シート!J13</f>
        <v>0</v>
      </c>
      <c r="K13" s="35">
        <f>中間シート!K13</f>
        <v>0</v>
      </c>
      <c r="L13" s="34">
        <f>中間シート!L13</f>
        <v>0</v>
      </c>
      <c r="M13" s="34">
        <f>中間シート!M13</f>
        <v>0</v>
      </c>
      <c r="N13" s="36" t="str">
        <f>""</f>
        <v/>
      </c>
      <c r="O13" s="36" t="str">
        <f>""</f>
        <v/>
      </c>
      <c r="P13" s="36" t="str">
        <f>""</f>
        <v/>
      </c>
      <c r="Q13" s="37"/>
      <c r="R13" s="36" t="str">
        <f>IF(OR($I13=1,$I13=2,$I13=3,$I13=4,AND($I13=0,$L13=1)),中間シート!R13,"")</f>
        <v/>
      </c>
      <c r="S13" s="38" t="str">
        <f t="shared" si="0"/>
        <v/>
      </c>
      <c r="T13" s="36" t="str">
        <f>IF(OR($I13=1,AND($I13=0,$L13=1)),中間シート!T13,"")</f>
        <v/>
      </c>
      <c r="U13" s="38" t="str">
        <f>IF(OR($I13=1,AND($I13=0,$L13=1)),中間シート!U13,"")</f>
        <v/>
      </c>
      <c r="V13" s="38" t="str">
        <f>IF(OR($I13=1,AND($I13=0,$L13=1)),中間シート!V13,"")</f>
        <v/>
      </c>
      <c r="W13" s="38" t="str">
        <f>IF(OR($I13=1,AND($I13=0,$L13=1)),中間シート!W13,"")</f>
        <v/>
      </c>
      <c r="X13" s="38" t="str">
        <f>IF(OR($I13=1,AND($I13=0,$L13=1)),中間シート!X13,"")</f>
        <v/>
      </c>
      <c r="Y13" s="38" t="str">
        <f>IF(OR($I13=1,AND($I13=0,$L13=1)),中間シート!Y13,"")</f>
        <v/>
      </c>
      <c r="Z13" s="38" t="str">
        <f>IF(OR($I13=1,AND($I13=0,$L13=1)),中間シート!Z13,"")</f>
        <v/>
      </c>
      <c r="AA13" s="38" t="str">
        <f>IF(OR($I13=1,AND($I13=0,$L13=1)),中間シート!AA13,"")</f>
        <v/>
      </c>
      <c r="AB13" s="38" t="str">
        <f>IF(OR($I13=1,AND($I13=0,$L13=1)),中間シート!AB13,"")</f>
        <v/>
      </c>
      <c r="AC13" s="38" t="str">
        <f>IF(OR($I13=1,AND($I13=0,$L13=1)),中間シート!AC13,"")</f>
        <v/>
      </c>
      <c r="AD13" s="38" t="str">
        <f>IF(OR($I13=1,AND($I13=0,$L13=1)),中間シート!AD13,"")</f>
        <v/>
      </c>
      <c r="AE13" s="38" t="str">
        <f>IF(OR($I13=1,AND($I13=0,$L13=1)),中間シート!AE13,"")</f>
        <v/>
      </c>
      <c r="AF13" s="38" t="str">
        <f>IF(OR($I13=1,AND($I13=0,$L13=1)),中間シート!AF13,"")</f>
        <v/>
      </c>
      <c r="AG13" s="140"/>
      <c r="AH13" s="38" t="str">
        <f>IF(OR($I13=1,AND($I13=0,$L13=1)),中間シート!AH13,"")</f>
        <v/>
      </c>
      <c r="AI13" s="38" t="str">
        <f>IF(OR($I13=1,AND($I13=0,$L13=1)),中間シート!AI13,"")</f>
        <v/>
      </c>
      <c r="AJ13" s="38" t="str">
        <f>IF(OR($I13=1,AND($I13=0,$L13=1)),中間シート!AJ13,"")</f>
        <v/>
      </c>
      <c r="AK13" s="38" t="str">
        <f>IF(OR($I13=1,AND($I13=0,$L13=1)),中間シート!AK13,"")</f>
        <v/>
      </c>
      <c r="AL13" s="38" t="str">
        <f>IF(OR($I13=1,AND($I13=0,$L13=1)),中間シート!AL13,"")</f>
        <v/>
      </c>
      <c r="AM13" s="38" t="str">
        <f>IF($H13=1,中間シート!AM13,"")</f>
        <v/>
      </c>
      <c r="AN13" s="38" t="str">
        <f>IF($H13=1,中間シート!AN13,"")</f>
        <v/>
      </c>
      <c r="AO13" s="38" t="str">
        <f>IF($H13=1,中間シート!AO13,"")</f>
        <v/>
      </c>
      <c r="AP13" s="140"/>
      <c r="AQ13" s="140"/>
      <c r="AR13" s="38" t="str">
        <f>IF(OR($I13=1,AND($I13=0,$L13=1)),中間シート!AR13,"")</f>
        <v/>
      </c>
      <c r="AS13" s="35"/>
      <c r="AT13" s="35"/>
      <c r="AU13" s="35"/>
      <c r="AV13" s="38" t="str">
        <f>IF(OR($I13=1,AND($I13=0,$L13=1)),中間シート!AS13,"")</f>
        <v/>
      </c>
      <c r="AW13" s="38" t="str">
        <f>IF(OR($I13=1,AND($I13=0,$L13=1)),中間シート!AT13,"")</f>
        <v/>
      </c>
      <c r="AX13" s="38" t="str">
        <f>IF(OR($I13=1,AND($I13=0,$L13=1)),中間シート!AU13,"")</f>
        <v/>
      </c>
      <c r="AY13" s="38" t="str">
        <f>IF(OR($I13=1,AND($I13=0,$L13=1)),中間シート!AV13,"")</f>
        <v/>
      </c>
      <c r="AZ13" s="38" t="str">
        <f>IF(OR($I13=1,AND($I13=0,$L13=1)),中間シート!AW13,"")</f>
        <v/>
      </c>
      <c r="BA13" s="38" t="str">
        <f>IF(OR($I13=1,AND($I13=0,$L13=1)),中間シート!AX13,"")</f>
        <v/>
      </c>
      <c r="BB13" s="38" t="str">
        <f>IF(OR($I13=1,AND($I13=0,$L13=1)),中間シート!AY13,"")</f>
        <v/>
      </c>
      <c r="BC13" s="38" t="str">
        <f>IF(OR($I13=1,AND($I13=0,$L13=1)),中間シート!AZ13,"")</f>
        <v/>
      </c>
      <c r="BD13" s="35">
        <f t="shared" si="1"/>
        <v>0</v>
      </c>
    </row>
    <row r="14" spans="1:56" s="50" customFormat="1" ht="15" customHeight="1">
      <c r="A14" s="43">
        <f>中間シート!A14</f>
        <v>9</v>
      </c>
      <c r="B14" s="44">
        <f>中間シート!B14</f>
        <v>3</v>
      </c>
      <c r="C14" s="44" t="str">
        <f>中間シート!C14</f>
        <v/>
      </c>
      <c r="D14" s="44">
        <f>中間シート!D14</f>
        <v>0</v>
      </c>
      <c r="E14" s="44">
        <f>中間シート!E14</f>
        <v>0</v>
      </c>
      <c r="F14" s="44">
        <f>中間シート!F14</f>
        <v>0</v>
      </c>
      <c r="G14" s="44">
        <f>中間シート!G14</f>
        <v>1</v>
      </c>
      <c r="H14" s="44">
        <f>中間シート!H14</f>
        <v>0</v>
      </c>
      <c r="I14" s="44">
        <f>中間シート!I14</f>
        <v>0</v>
      </c>
      <c r="J14" s="44">
        <f>中間シート!J14</f>
        <v>0</v>
      </c>
      <c r="K14" s="44">
        <f>中間シート!K14</f>
        <v>0</v>
      </c>
      <c r="L14" s="43">
        <f>中間シート!L14</f>
        <v>0</v>
      </c>
      <c r="M14" s="43">
        <f>中間シート!M14</f>
        <v>0</v>
      </c>
      <c r="N14" s="45" t="str">
        <f>""</f>
        <v/>
      </c>
      <c r="O14" s="45" t="str">
        <f>""</f>
        <v/>
      </c>
      <c r="P14" s="45" t="str">
        <f>""</f>
        <v/>
      </c>
      <c r="Q14" s="46"/>
      <c r="R14" s="45" t="str">
        <f>IF(OR($I14=1,$I14=2,$I14=3,$I14=4,AND($I14=0,$L14=1)),中間シート!R14,"")</f>
        <v/>
      </c>
      <c r="S14" s="47" t="str">
        <f t="shared" si="0"/>
        <v/>
      </c>
      <c r="T14" s="45" t="str">
        <f>IF(OR($I14=1,AND($I14=0,$L14=1)),中間シート!T14,"")</f>
        <v/>
      </c>
      <c r="U14" s="47" t="str">
        <f>IF(OR($I14=1,AND($I14=0,$L14=1)),中間シート!U14,"")</f>
        <v/>
      </c>
      <c r="V14" s="47" t="str">
        <f>IF(OR($I14=1,AND($I14=0,$L14=1)),中間シート!V14,"")</f>
        <v/>
      </c>
      <c r="W14" s="47" t="str">
        <f>IF(OR($I14=1,AND($I14=0,$L14=1)),中間シート!W14,"")</f>
        <v/>
      </c>
      <c r="X14" s="48" t="str">
        <f>IF(OR($I14=1,AND($I14=0,$L14=1)),中間シート!X14,"")</f>
        <v/>
      </c>
      <c r="Y14" s="48" t="str">
        <f>IF(OR($I14=1,AND($I14=0,$L14=1)),中間シート!Y14,"")</f>
        <v/>
      </c>
      <c r="Z14" s="47" t="str">
        <f>IF(OR($I14=1,AND($I14=0,$L14=1)),中間シート!Z14,"")</f>
        <v/>
      </c>
      <c r="AA14" s="47" t="str">
        <f>IF(OR($I14=1,AND($I14=0,$L14=1)),中間シート!AA14,"")</f>
        <v/>
      </c>
      <c r="AB14" s="47" t="str">
        <f>IF(OR($I14=1,AND($I14=0,$L14=1)),中間シート!AB14,"")</f>
        <v/>
      </c>
      <c r="AC14" s="49" t="str">
        <f>IF(OR($I14=1,AND($I14=0,$L14=1)),中間シート!AC14,"")</f>
        <v/>
      </c>
      <c r="AD14" s="47" t="str">
        <f>IF(OR($I14=1,AND($I14=0,$L14=1)),中間シート!AD14,"")</f>
        <v/>
      </c>
      <c r="AE14" s="47" t="str">
        <f>IF(OR($I14=1,AND($I14=0,$L14=1)),中間シート!AE14,"")</f>
        <v/>
      </c>
      <c r="AF14" s="47" t="str">
        <f>IF(OR($I14=1,AND($I14=0,$L14=1)),中間シート!AF14,"")</f>
        <v/>
      </c>
      <c r="AG14" s="141"/>
      <c r="AH14" s="47" t="str">
        <f>IF(OR($I14=1,AND($I14=0,$L14=1)),中間シート!AH14,"")</f>
        <v/>
      </c>
      <c r="AI14" s="47" t="str">
        <f>IF(OR($I14=1,AND($I14=0,$L14=1)),中間シート!AI14,"")</f>
        <v/>
      </c>
      <c r="AJ14" s="47" t="str">
        <f>IF(OR($I14=1,AND($I14=0,$L14=1)),中間シート!AJ14,"")</f>
        <v/>
      </c>
      <c r="AK14" s="47" t="str">
        <f>IF(OR($I14=1,AND($I14=0,$L14=1)),中間シート!AK14,"")</f>
        <v/>
      </c>
      <c r="AL14" s="47" t="str">
        <f>IF(OR($I14=1,AND($I14=0,$L14=1)),中間シート!AL14,"")</f>
        <v/>
      </c>
      <c r="AM14" s="47" t="str">
        <f>IF($H14=1,中間シート!AM14,"")</f>
        <v/>
      </c>
      <c r="AN14" s="47" t="str">
        <f>IF($H14=1,中間シート!AN14,"")</f>
        <v/>
      </c>
      <c r="AO14" s="47" t="str">
        <f>IF($H14=1,中間シート!AO14,"")</f>
        <v/>
      </c>
      <c r="AP14" s="140"/>
      <c r="AQ14" s="140"/>
      <c r="AR14" s="47" t="str">
        <f>IF(OR($I14=1,AND($I14=0,$L14=1)),中間シート!AR14,"")</f>
        <v/>
      </c>
      <c r="AS14" s="44" t="str">
        <f>IF('建築工事届（別記第40号様式）'!AN147=TRUE,1,IF('建築工事届（別記第40号様式）'!AO147=TRUE,2,IF('建築工事届（別記第40号様式）'!AP147=TRUE,3,IF('建築工事届（別記第40号様式）'!AQ147=TRUE,4,""))))</f>
        <v/>
      </c>
      <c r="AT14" s="44"/>
      <c r="AU14" s="44"/>
      <c r="AV14" s="47" t="str">
        <f>IF(OR($I14=1,AND($I14=0,$L14=1)),中間シート!AS14,"")</f>
        <v/>
      </c>
      <c r="AW14" s="47" t="str">
        <f>IF(OR($I14=1,AND($I14=0,$L14=1)),中間シート!AT14,"")</f>
        <v/>
      </c>
      <c r="AX14" s="47" t="str">
        <f>IF(OR($I14=1,AND($I14=0,$L14=1)),中間シート!AU14,"")</f>
        <v/>
      </c>
      <c r="AY14" s="47" t="str">
        <f>IF(OR($I14=1,AND($I14=0,$L14=1)),中間シート!AV14,"")</f>
        <v/>
      </c>
      <c r="AZ14" s="47" t="str">
        <f>IF(OR($I14=1,AND($I14=0,$L14=1)),中間シート!AW14,"")</f>
        <v/>
      </c>
      <c r="BA14" s="47" t="str">
        <f>IF(OR($I14=1,AND($I14=0,$L14=1)),中間シート!AX14,"")</f>
        <v/>
      </c>
      <c r="BB14" s="47" t="str">
        <f>IF(OR($I14=1,AND($I14=0,$L14=1)),中間シート!AY14,"")</f>
        <v/>
      </c>
      <c r="BC14" s="47" t="str">
        <f>IF(OR($I14=1,AND($I14=0,$L14=1)),中間シート!AZ14,"")</f>
        <v/>
      </c>
      <c r="BD14" s="44">
        <f t="shared" si="1"/>
        <v>0</v>
      </c>
    </row>
    <row r="15" spans="1:56" s="50" customFormat="1" ht="17.5">
      <c r="A15" s="43">
        <f>中間シート!A15</f>
        <v>10</v>
      </c>
      <c r="B15" s="44">
        <f>中間シート!B15</f>
        <v>3</v>
      </c>
      <c r="C15" s="44" t="str">
        <f>中間シート!C15</f>
        <v/>
      </c>
      <c r="D15" s="44">
        <f>中間シート!D15</f>
        <v>0</v>
      </c>
      <c r="E15" s="44">
        <f>中間シート!E15</f>
        <v>0</v>
      </c>
      <c r="F15" s="44">
        <f>中間シート!F15</f>
        <v>0</v>
      </c>
      <c r="G15" s="51">
        <f>中間シート!G15</f>
        <v>2</v>
      </c>
      <c r="H15" s="44">
        <f>中間シート!H15</f>
        <v>0</v>
      </c>
      <c r="I15" s="44">
        <f>中間シート!I15</f>
        <v>0</v>
      </c>
      <c r="J15" s="44">
        <f>中間シート!J15</f>
        <v>0</v>
      </c>
      <c r="K15" s="44">
        <f>中間シート!K15</f>
        <v>0</v>
      </c>
      <c r="L15" s="43">
        <f>中間シート!L15</f>
        <v>0</v>
      </c>
      <c r="M15" s="43">
        <f>中間シート!M15</f>
        <v>0</v>
      </c>
      <c r="N15" s="45" t="str">
        <f>""</f>
        <v/>
      </c>
      <c r="O15" s="45" t="str">
        <f>""</f>
        <v/>
      </c>
      <c r="P15" s="45" t="str">
        <f>""</f>
        <v/>
      </c>
      <c r="Q15" s="46"/>
      <c r="R15" s="45" t="str">
        <f>IF(OR($I15=1,$I15=2,$I15=3,$I15=4,AND($I15=0,$L15=1)),中間シート!R15,"")</f>
        <v/>
      </c>
      <c r="S15" s="47" t="str">
        <f t="shared" si="0"/>
        <v/>
      </c>
      <c r="T15" s="45" t="str">
        <f>IF(OR($I15=1,AND($I15=0,$L15=1)),中間シート!T15,"")</f>
        <v/>
      </c>
      <c r="U15" s="47" t="str">
        <f>IF(OR($I15=1,AND($I15=0,$L15=1)),中間シート!U15,"")</f>
        <v/>
      </c>
      <c r="V15" s="47" t="str">
        <f>IF(OR($I15=1,AND($I15=0,$L15=1)),中間シート!V15,"")</f>
        <v/>
      </c>
      <c r="W15" s="47" t="str">
        <f>IF(OR($I15=1,AND($I15=0,$L15=1)),中間シート!W15,"")</f>
        <v/>
      </c>
      <c r="X15" s="47" t="str">
        <f>IF(OR($I15=1,AND($I15=0,$L15=1)),中間シート!X15,"")</f>
        <v/>
      </c>
      <c r="Y15" s="47" t="str">
        <f>IF(OR($I15=1,AND($I15=0,$L15=1)),中間シート!Y15,"")</f>
        <v/>
      </c>
      <c r="Z15" s="47" t="str">
        <f>IF(OR($I15=1,AND($I15=0,$L15=1)),中間シート!Z15,"")</f>
        <v/>
      </c>
      <c r="AA15" s="47" t="str">
        <f>IF(OR($I15=1,AND($I15=0,$L15=1)),中間シート!AA15,"")</f>
        <v/>
      </c>
      <c r="AB15" s="47" t="str">
        <f>IF(OR($I15=1,AND($I15=0,$L15=1)),中間シート!AB15,"")</f>
        <v/>
      </c>
      <c r="AC15" s="47" t="str">
        <f>IF(OR($I15=1,AND($I15=0,$L15=1)),中間シート!AC15,"")</f>
        <v/>
      </c>
      <c r="AD15" s="47" t="str">
        <f>IF(OR($I15=1,AND($I15=0,$L15=1)),中間シート!AD15,"")</f>
        <v/>
      </c>
      <c r="AE15" s="47" t="str">
        <f>IF(OR($I15=1,AND($I15=0,$L15=1)),中間シート!AE15,"")</f>
        <v/>
      </c>
      <c r="AF15" s="47" t="str">
        <f>IF(OR($I15=1,AND($I15=0,$L15=1)),中間シート!AF15,"")</f>
        <v/>
      </c>
      <c r="AG15" s="140"/>
      <c r="AH15" s="47" t="str">
        <f>IF(OR($I15=1,AND($I15=0,$L15=1)),中間シート!AH15,"")</f>
        <v/>
      </c>
      <c r="AI15" s="47" t="str">
        <f>IF(OR($I15=1,AND($I15=0,$L15=1)),中間シート!AI15,"")</f>
        <v/>
      </c>
      <c r="AJ15" s="47" t="str">
        <f>IF(OR($I15=1,AND($I15=0,$L15=1)),中間シート!AJ15,"")</f>
        <v/>
      </c>
      <c r="AK15" s="47" t="str">
        <f>IF(OR($I15=1,AND($I15=0,$L15=1)),中間シート!AK15,"")</f>
        <v/>
      </c>
      <c r="AL15" s="47" t="str">
        <f>IF(OR($I15=1,AND($I15=0,$L15=1)),中間シート!AL15,"")</f>
        <v/>
      </c>
      <c r="AM15" s="47" t="str">
        <f>IF($H15=1,中間シート!AM15,"")</f>
        <v/>
      </c>
      <c r="AN15" s="47" t="str">
        <f>IF($H15=1,中間シート!AN15,"")</f>
        <v/>
      </c>
      <c r="AO15" s="47" t="str">
        <f>IF($H15=1,中間シート!AO15,"")</f>
        <v/>
      </c>
      <c r="AP15" s="140"/>
      <c r="AQ15" s="140"/>
      <c r="AR15" s="47" t="str">
        <f>IF(OR($I15=1,AND($I15=0,$L15=1)),中間シート!AR15,"")</f>
        <v/>
      </c>
      <c r="AS15" s="44"/>
      <c r="AT15" s="44"/>
      <c r="AU15" s="44"/>
      <c r="AV15" s="47" t="str">
        <f>IF(OR($I15=1,AND($I15=0,$L15=1)),中間シート!AS15,"")</f>
        <v/>
      </c>
      <c r="AW15" s="47" t="str">
        <f>IF(OR($I15=1,AND($I15=0,$L15=1)),中間シート!AT15,"")</f>
        <v/>
      </c>
      <c r="AX15" s="47" t="str">
        <f>IF(OR($I15=1,AND($I15=0,$L15=1)),中間シート!AU15,"")</f>
        <v/>
      </c>
      <c r="AY15" s="47" t="str">
        <f>IF(OR($I15=1,AND($I15=0,$L15=1)),中間シート!AV15,"")</f>
        <v/>
      </c>
      <c r="AZ15" s="47" t="str">
        <f>IF(OR($I15=1,AND($I15=0,$L15=1)),中間シート!AW15,"")</f>
        <v/>
      </c>
      <c r="BA15" s="47" t="str">
        <f>IF(OR($I15=1,AND($I15=0,$L15=1)),中間シート!AX15,"")</f>
        <v/>
      </c>
      <c r="BB15" s="47" t="str">
        <f>IF(OR($I15=1,AND($I15=0,$L15=1)),中間シート!AY15,"")</f>
        <v/>
      </c>
      <c r="BC15" s="47" t="str">
        <f>IF(OR($I15=1,AND($I15=0,$L15=1)),中間シート!AZ15,"")</f>
        <v/>
      </c>
      <c r="BD15" s="44">
        <f t="shared" si="1"/>
        <v>0</v>
      </c>
    </row>
    <row r="16" spans="1:56" s="50" customFormat="1">
      <c r="A16" s="43">
        <f>中間シート!A16</f>
        <v>11</v>
      </c>
      <c r="B16" s="44">
        <f>中間シート!B16</f>
        <v>3</v>
      </c>
      <c r="C16" s="44" t="str">
        <f>中間シート!C16</f>
        <v/>
      </c>
      <c r="D16" s="44">
        <f>中間シート!D16</f>
        <v>0</v>
      </c>
      <c r="E16" s="44">
        <f>中間シート!E16</f>
        <v>0</v>
      </c>
      <c r="F16" s="44">
        <f>中間シート!F16</f>
        <v>0</v>
      </c>
      <c r="G16" s="44">
        <f>中間シート!G16</f>
        <v>3</v>
      </c>
      <c r="H16" s="44">
        <f>中間シート!H16</f>
        <v>0</v>
      </c>
      <c r="I16" s="44">
        <f>中間シート!I16</f>
        <v>0</v>
      </c>
      <c r="J16" s="44">
        <f>中間シート!J16</f>
        <v>0</v>
      </c>
      <c r="K16" s="44">
        <f>中間シート!K16</f>
        <v>0</v>
      </c>
      <c r="L16" s="43">
        <f>中間シート!L16</f>
        <v>0</v>
      </c>
      <c r="M16" s="43">
        <f>中間シート!M16</f>
        <v>0</v>
      </c>
      <c r="N16" s="45" t="str">
        <f>""</f>
        <v/>
      </c>
      <c r="O16" s="45" t="str">
        <f>""</f>
        <v/>
      </c>
      <c r="P16" s="45" t="str">
        <f>""</f>
        <v/>
      </c>
      <c r="Q16" s="46"/>
      <c r="R16" s="45" t="str">
        <f>IF(OR($I16=1,$I16=2,$I16=3,$I16=4,AND($I16=0,$L16=1)),中間シート!R16,"")</f>
        <v/>
      </c>
      <c r="S16" s="47" t="str">
        <f t="shared" si="0"/>
        <v/>
      </c>
      <c r="T16" s="45" t="str">
        <f>IF(OR($I16=1,AND($I16=0,$L16=1)),中間シート!T16,"")</f>
        <v/>
      </c>
      <c r="U16" s="47" t="str">
        <f>IF(OR($I16=1,AND($I16=0,$L16=1)),中間シート!U16,"")</f>
        <v/>
      </c>
      <c r="V16" s="47" t="str">
        <f>IF(OR($I16=1,AND($I16=0,$L16=1)),中間シート!V16,"")</f>
        <v/>
      </c>
      <c r="W16" s="47" t="str">
        <f>IF(OR($I16=1,AND($I16=0,$L16=1)),中間シート!W16,"")</f>
        <v/>
      </c>
      <c r="X16" s="47" t="str">
        <f>IF(OR($I16=1,AND($I16=0,$L16=1)),中間シート!X16,"")</f>
        <v/>
      </c>
      <c r="Y16" s="47" t="str">
        <f>IF(OR($I16=1,AND($I16=0,$L16=1)),中間シート!Y16,"")</f>
        <v/>
      </c>
      <c r="Z16" s="47" t="str">
        <f>IF(OR($I16=1,AND($I16=0,$L16=1)),中間シート!Z16,"")</f>
        <v/>
      </c>
      <c r="AA16" s="47" t="str">
        <f>IF(OR($I16=1,AND($I16=0,$L16=1)),中間シート!AA16,"")</f>
        <v/>
      </c>
      <c r="AB16" s="47" t="str">
        <f>IF(OR($I16=1,AND($I16=0,$L16=1)),中間シート!AB16,"")</f>
        <v/>
      </c>
      <c r="AC16" s="47" t="str">
        <f>IF(OR($I16=1,AND($I16=0,$L16=1)),中間シート!AC16,"")</f>
        <v/>
      </c>
      <c r="AD16" s="47" t="str">
        <f>IF(OR($I16=1,AND($I16=0,$L16=1)),中間シート!AD16,"")</f>
        <v/>
      </c>
      <c r="AE16" s="47" t="str">
        <f>IF(OR($I16=1,AND($I16=0,$L16=1)),中間シート!AE16,"")</f>
        <v/>
      </c>
      <c r="AF16" s="47" t="str">
        <f>IF(OR($I16=1,AND($I16=0,$L16=1)),中間シート!AF16,"")</f>
        <v/>
      </c>
      <c r="AG16" s="140"/>
      <c r="AH16" s="47" t="str">
        <f>IF(OR($I16=1,AND($I16=0,$L16=1)),中間シート!AH16,"")</f>
        <v/>
      </c>
      <c r="AI16" s="47" t="str">
        <f>IF(OR($I16=1,AND($I16=0,$L16=1)),中間シート!AI16,"")</f>
        <v/>
      </c>
      <c r="AJ16" s="47" t="str">
        <f>IF(OR($I16=1,AND($I16=0,$L16=1)),中間シート!AJ16,"")</f>
        <v/>
      </c>
      <c r="AK16" s="47" t="str">
        <f>IF(OR($I16=1,AND($I16=0,$L16=1)),中間シート!AK16,"")</f>
        <v/>
      </c>
      <c r="AL16" s="47" t="str">
        <f>IF(OR($I16=1,AND($I16=0,$L16=1)),中間シート!AL16,"")</f>
        <v/>
      </c>
      <c r="AM16" s="47" t="str">
        <f>IF($H16=1,中間シート!AM16,"")</f>
        <v/>
      </c>
      <c r="AN16" s="47" t="str">
        <f>IF($H16=1,中間シート!AN16,"")</f>
        <v/>
      </c>
      <c r="AO16" s="47" t="str">
        <f>IF($H16=1,中間シート!AO16,"")</f>
        <v/>
      </c>
      <c r="AP16" s="140"/>
      <c r="AQ16" s="140"/>
      <c r="AR16" s="47" t="str">
        <f>IF(OR($I16=1,AND($I16=0,$L16=1)),中間シート!AR16,"")</f>
        <v/>
      </c>
      <c r="AS16" s="44"/>
      <c r="AT16" s="44"/>
      <c r="AU16" s="44"/>
      <c r="AV16" s="47" t="str">
        <f>IF(OR($I16=1,AND($I16=0,$L16=1)),中間シート!AS16,"")</f>
        <v/>
      </c>
      <c r="AW16" s="47" t="str">
        <f>IF(OR($I16=1,AND($I16=0,$L16=1)),中間シート!AT16,"")</f>
        <v/>
      </c>
      <c r="AX16" s="47" t="str">
        <f>IF(OR($I16=1,AND($I16=0,$L16=1)),中間シート!AU16,"")</f>
        <v/>
      </c>
      <c r="AY16" s="47" t="str">
        <f>IF(OR($I16=1,AND($I16=0,$L16=1)),中間シート!AV16,"")</f>
        <v/>
      </c>
      <c r="AZ16" s="47" t="str">
        <f>IF(OR($I16=1,AND($I16=0,$L16=1)),中間シート!AW16,"")</f>
        <v/>
      </c>
      <c r="BA16" s="47" t="str">
        <f>IF(OR($I16=1,AND($I16=0,$L16=1)),中間シート!AX16,"")</f>
        <v/>
      </c>
      <c r="BB16" s="47" t="str">
        <f>IF(OR($I16=1,AND($I16=0,$L16=1)),中間シート!AY16,"")</f>
        <v/>
      </c>
      <c r="BC16" s="47" t="str">
        <f>IF(OR($I16=1,AND($I16=0,$L16=1)),中間シート!AZ16,"")</f>
        <v/>
      </c>
      <c r="BD16" s="44">
        <f t="shared" si="1"/>
        <v>0</v>
      </c>
    </row>
    <row r="17" spans="1:56" s="50" customFormat="1">
      <c r="A17" s="43">
        <f>中間シート!A17</f>
        <v>12</v>
      </c>
      <c r="B17" s="44">
        <f>中間シート!B17</f>
        <v>3</v>
      </c>
      <c r="C17" s="44" t="str">
        <f>中間シート!C17</f>
        <v/>
      </c>
      <c r="D17" s="44">
        <f>中間シート!D17</f>
        <v>0</v>
      </c>
      <c r="E17" s="44">
        <f>中間シート!E17</f>
        <v>0</v>
      </c>
      <c r="F17" s="44">
        <f>中間シート!F17</f>
        <v>0</v>
      </c>
      <c r="G17" s="44">
        <f>中間シート!G17</f>
        <v>4</v>
      </c>
      <c r="H17" s="44">
        <f>中間シート!H17</f>
        <v>0</v>
      </c>
      <c r="I17" s="44">
        <f>中間シート!I17</f>
        <v>0</v>
      </c>
      <c r="J17" s="44">
        <f>中間シート!J17</f>
        <v>0</v>
      </c>
      <c r="K17" s="44">
        <f>中間シート!K17</f>
        <v>0</v>
      </c>
      <c r="L17" s="43">
        <f>中間シート!L17</f>
        <v>0</v>
      </c>
      <c r="M17" s="43">
        <f>中間シート!M17</f>
        <v>0</v>
      </c>
      <c r="N17" s="45" t="str">
        <f>""</f>
        <v/>
      </c>
      <c r="O17" s="45" t="str">
        <f>""</f>
        <v/>
      </c>
      <c r="P17" s="45" t="str">
        <f>""</f>
        <v/>
      </c>
      <c r="Q17" s="46"/>
      <c r="R17" s="45" t="str">
        <f>IF(OR($I17=1,$I17=2,$I17=3,$I17=4,AND($I17=0,$L17=1)),中間シート!R17,"")</f>
        <v/>
      </c>
      <c r="S17" s="47" t="str">
        <f t="shared" si="0"/>
        <v/>
      </c>
      <c r="T17" s="45" t="str">
        <f>IF(OR($I17=1,AND($I17=0,$L17=1)),中間シート!T17,"")</f>
        <v/>
      </c>
      <c r="U17" s="47" t="str">
        <f>IF(OR($I17=1,AND($I17=0,$L17=1)),中間シート!U17,"")</f>
        <v/>
      </c>
      <c r="V17" s="47" t="str">
        <f>IF(OR($I17=1,AND($I17=0,$L17=1)),中間シート!V17,"")</f>
        <v/>
      </c>
      <c r="W17" s="47" t="str">
        <f>IF(OR($I17=1,AND($I17=0,$L17=1)),中間シート!W17,"")</f>
        <v/>
      </c>
      <c r="X17" s="47" t="str">
        <f>IF(OR($I17=1,AND($I17=0,$L17=1)),中間シート!X17,"")</f>
        <v/>
      </c>
      <c r="Y17" s="47" t="str">
        <f>IF(OR($I17=1,AND($I17=0,$L17=1)),中間シート!Y17,"")</f>
        <v/>
      </c>
      <c r="Z17" s="47" t="str">
        <f>IF(OR($I17=1,AND($I17=0,$L17=1)),中間シート!Z17,"")</f>
        <v/>
      </c>
      <c r="AA17" s="47" t="str">
        <f>IF(OR($I17=1,AND($I17=0,$L17=1)),中間シート!AA17,"")</f>
        <v/>
      </c>
      <c r="AB17" s="47" t="str">
        <f>IF(OR($I17=1,AND($I17=0,$L17=1)),中間シート!AB17,"")</f>
        <v/>
      </c>
      <c r="AC17" s="47" t="str">
        <f>IF(OR($I17=1,AND($I17=0,$L17=1)),中間シート!AC17,"")</f>
        <v/>
      </c>
      <c r="AD17" s="47" t="str">
        <f>IF(OR($I17=1,AND($I17=0,$L17=1)),中間シート!AD17,"")</f>
        <v/>
      </c>
      <c r="AE17" s="47" t="str">
        <f>IF(OR($I17=1,AND($I17=0,$L17=1)),中間シート!AE17,"")</f>
        <v/>
      </c>
      <c r="AF17" s="47" t="str">
        <f>IF(OR($I17=1,AND($I17=0,$L17=1)),中間シート!AF17,"")</f>
        <v/>
      </c>
      <c r="AG17" s="140"/>
      <c r="AH17" s="47" t="str">
        <f>IF(OR($I17=1,AND($I17=0,$L17=1)),中間シート!AH17,"")</f>
        <v/>
      </c>
      <c r="AI17" s="47" t="str">
        <f>IF(OR($I17=1,AND($I17=0,$L17=1)),中間シート!AI17,"")</f>
        <v/>
      </c>
      <c r="AJ17" s="47" t="str">
        <f>IF(OR($I17=1,AND($I17=0,$L17=1)),中間シート!AJ17,"")</f>
        <v/>
      </c>
      <c r="AK17" s="47" t="str">
        <f>IF(OR($I17=1,AND($I17=0,$L17=1)),中間シート!AK17,"")</f>
        <v/>
      </c>
      <c r="AL17" s="47" t="str">
        <f>IF(OR($I17=1,AND($I17=0,$L17=1)),中間シート!AL17,"")</f>
        <v/>
      </c>
      <c r="AM17" s="47" t="str">
        <f>IF($H17=1,中間シート!AM17,"")</f>
        <v/>
      </c>
      <c r="AN17" s="47" t="str">
        <f>IF($H17=1,中間シート!AN17,"")</f>
        <v/>
      </c>
      <c r="AO17" s="47" t="str">
        <f>IF($H17=1,中間シート!AO17,"")</f>
        <v/>
      </c>
      <c r="AP17" s="140"/>
      <c r="AQ17" s="140"/>
      <c r="AR17" s="47" t="str">
        <f>IF(OR($I17=1,AND($I17=0,$L17=1)),中間シート!AR17,"")</f>
        <v/>
      </c>
      <c r="AS17" s="44"/>
      <c r="AT17" s="44"/>
      <c r="AU17" s="44"/>
      <c r="AV17" s="47" t="str">
        <f>IF(OR($I17=1,AND($I17=0,$L17=1)),中間シート!AS17,"")</f>
        <v/>
      </c>
      <c r="AW17" s="47" t="str">
        <f>IF(OR($I17=1,AND($I17=0,$L17=1)),中間シート!AT17,"")</f>
        <v/>
      </c>
      <c r="AX17" s="47" t="str">
        <f>IF(OR($I17=1,AND($I17=0,$L17=1)),中間シート!AU17,"")</f>
        <v/>
      </c>
      <c r="AY17" s="47" t="str">
        <f>IF(OR($I17=1,AND($I17=0,$L17=1)),中間シート!AV17,"")</f>
        <v/>
      </c>
      <c r="AZ17" s="47" t="str">
        <f>IF(OR($I17=1,AND($I17=0,$L17=1)),中間シート!AW17,"")</f>
        <v/>
      </c>
      <c r="BA17" s="47" t="str">
        <f>IF(OR($I17=1,AND($I17=0,$L17=1)),中間シート!AX17,"")</f>
        <v/>
      </c>
      <c r="BB17" s="47" t="str">
        <f>IF(OR($I17=1,AND($I17=0,$L17=1)),中間シート!AY17,"")</f>
        <v/>
      </c>
      <c r="BC17" s="47" t="str">
        <f>IF(OR($I17=1,AND($I17=0,$L17=1)),中間シート!AZ17,"")</f>
        <v/>
      </c>
      <c r="BD17" s="44">
        <f t="shared" si="1"/>
        <v>0</v>
      </c>
    </row>
    <row r="18" spans="1:56" s="64" customFormat="1">
      <c r="A18" s="58">
        <f>中間シート!A18</f>
        <v>13</v>
      </c>
      <c r="B18" s="59">
        <f>中間シート!B18</f>
        <v>4</v>
      </c>
      <c r="C18" s="59" t="str">
        <f>中間シート!C18</f>
        <v/>
      </c>
      <c r="D18" s="59">
        <f>中間シート!D18</f>
        <v>0</v>
      </c>
      <c r="E18" s="59">
        <f>中間シート!E18</f>
        <v>0</v>
      </c>
      <c r="F18" s="59">
        <f>中間シート!F18</f>
        <v>0</v>
      </c>
      <c r="G18" s="59">
        <f>中間シート!G18</f>
        <v>1</v>
      </c>
      <c r="H18" s="59">
        <f>中間シート!H18</f>
        <v>0</v>
      </c>
      <c r="I18" s="59">
        <f>中間シート!I18</f>
        <v>0</v>
      </c>
      <c r="J18" s="59">
        <f>中間シート!J18</f>
        <v>0</v>
      </c>
      <c r="K18" s="59">
        <f>中間シート!K18</f>
        <v>0</v>
      </c>
      <c r="L18" s="58">
        <f>中間シート!L18</f>
        <v>0</v>
      </c>
      <c r="M18" s="58">
        <f>中間シート!M18</f>
        <v>0</v>
      </c>
      <c r="N18" s="60" t="str">
        <f>""</f>
        <v/>
      </c>
      <c r="O18" s="60" t="str">
        <f>""</f>
        <v/>
      </c>
      <c r="P18" s="60" t="str">
        <f>""</f>
        <v/>
      </c>
      <c r="Q18" s="61"/>
      <c r="R18" s="60" t="str">
        <f>IF(OR($I18=1,$I18=2,$I18=3,$I18=4,AND($I18=0,$L18=1)),中間シート!R18,"")</f>
        <v/>
      </c>
      <c r="S18" s="62" t="str">
        <f t="shared" ref="S18:S27" si="2">IF(K18=0,"",K18)</f>
        <v/>
      </c>
      <c r="T18" s="60" t="str">
        <f>IF(OR($I18=1,AND($I18=0,$L18=1)),中間シート!T18,"")</f>
        <v/>
      </c>
      <c r="U18" s="62" t="str">
        <f>IF(OR($I18=1,AND($I18=0,$L18=1)),中間シート!U18,"")</f>
        <v/>
      </c>
      <c r="V18" s="62" t="str">
        <f>IF(OR($I18=1,AND($I18=0,$L18=1)),中間シート!V18,"")</f>
        <v/>
      </c>
      <c r="W18" s="62" t="str">
        <f>IF(OR($I18=1,AND($I18=0,$L18=1)),中間シート!W18,"")</f>
        <v/>
      </c>
      <c r="X18" s="62" t="str">
        <f>IF(OR($I18=1,AND($I18=0,$L18=1)),中間シート!X18,"")</f>
        <v/>
      </c>
      <c r="Y18" s="62" t="str">
        <f>IF(OR($I18=1,AND($I18=0,$L18=1)),中間シート!Y18,"")</f>
        <v/>
      </c>
      <c r="Z18" s="62" t="str">
        <f>IF(OR($I18=1,AND($I18=0,$L18=1)),中間シート!Z18,"")</f>
        <v/>
      </c>
      <c r="AA18" s="62" t="str">
        <f>IF(OR($I18=1,AND($I18=0,$L18=1)),中間シート!AA18,"")</f>
        <v/>
      </c>
      <c r="AB18" s="62" t="str">
        <f>IF(OR($I18=1,AND($I18=0,$L18=1)),中間シート!AB18,"")</f>
        <v/>
      </c>
      <c r="AC18" s="62" t="str">
        <f>IF(OR($I18=1,AND($I18=0,$L18=1)),中間シート!AC18,"")</f>
        <v/>
      </c>
      <c r="AD18" s="62" t="str">
        <f>IF(OR($I18=1,AND($I18=0,$L18=1)),中間シート!AD18,"")</f>
        <v/>
      </c>
      <c r="AE18" s="62" t="str">
        <f>IF(OR($I18=1,AND($I18=0,$L18=1)),中間シート!AE18,"")</f>
        <v/>
      </c>
      <c r="AF18" s="62" t="str">
        <f>IF(OR($I18=1,AND($I18=0,$L18=1)),中間シート!AF18,"")</f>
        <v/>
      </c>
      <c r="AG18" s="140"/>
      <c r="AH18" s="62" t="str">
        <f>IF(OR($I18=1,AND($I18=0,$L18=1)),中間シート!AH18,"")</f>
        <v/>
      </c>
      <c r="AI18" s="62" t="str">
        <f>IF(OR($I18=1,AND($I18=0,$L18=1)),中間シート!AI18,"")</f>
        <v/>
      </c>
      <c r="AJ18" s="62" t="str">
        <f>IF(OR($I18=1,AND($I18=0,$L18=1)),中間シート!AJ18,"")</f>
        <v/>
      </c>
      <c r="AK18" s="62" t="str">
        <f>IF(OR($I18=1,AND($I18=0,$L18=1)),中間シート!AK18,"")</f>
        <v/>
      </c>
      <c r="AL18" s="62" t="str">
        <f>IF(OR($I18=1,AND($I18=0,$L18=1)),中間シート!AL18,"")</f>
        <v/>
      </c>
      <c r="AM18" s="62" t="str">
        <f>IF($H18=1,中間シート!AM18,"")</f>
        <v/>
      </c>
      <c r="AN18" s="62" t="str">
        <f>IF($H18=1,中間シート!AN18,"")</f>
        <v/>
      </c>
      <c r="AO18" s="62" t="str">
        <f>IF($H18=1,中間シート!AO18,"")</f>
        <v/>
      </c>
      <c r="AP18" s="140"/>
      <c r="AQ18" s="140"/>
      <c r="AR18" s="62" t="str">
        <f>IF(OR($I18=1,AND($I18=0,$L18=1)),中間シート!AR18,"")</f>
        <v/>
      </c>
      <c r="AS18" s="62"/>
      <c r="AT18" s="62"/>
      <c r="AU18" s="62"/>
      <c r="AV18" s="62" t="str">
        <f>IF(OR($I18=1,AND($I18=0,$L18=1)),中間シート!AS18,"")</f>
        <v/>
      </c>
      <c r="AW18" s="62" t="str">
        <f>IF(OR($I18=1,AND($I18=0,$L18=1)),中間シート!AT18,"")</f>
        <v/>
      </c>
      <c r="AX18" s="62" t="str">
        <f>IF(OR($I18=1,AND($I18=0,$L18=1)),中間シート!AU18,"")</f>
        <v/>
      </c>
      <c r="AY18" s="62" t="str">
        <f>IF(OR($I18=1,AND($I18=0,$L18=1)),中間シート!AV18,"")</f>
        <v/>
      </c>
      <c r="AZ18" s="62" t="str">
        <f>IF(OR($I18=1,AND($I18=0,$L18=1)),中間シート!AW18,"")</f>
        <v/>
      </c>
      <c r="BA18" s="62" t="str">
        <f>IF(OR($I18=1,AND($I18=0,$L18=1)),中間シート!AX18,"")</f>
        <v/>
      </c>
      <c r="BB18" s="62" t="str">
        <f>IF(OR($I18=1,AND($I18=0,$L18=1)),中間シート!AY18,"")</f>
        <v/>
      </c>
      <c r="BC18" s="62" t="str">
        <f>IF(OR($I18=1,AND($I18=0,$L18=1)),中間シート!AZ18,"")</f>
        <v/>
      </c>
      <c r="BD18" s="59">
        <f t="shared" ref="BD18:BD26" si="3">L18</f>
        <v>0</v>
      </c>
    </row>
    <row r="19" spans="1:56" s="64" customFormat="1">
      <c r="A19" s="58">
        <f>中間シート!A19</f>
        <v>14</v>
      </c>
      <c r="B19" s="59">
        <f>中間シート!B19</f>
        <v>4</v>
      </c>
      <c r="C19" s="59" t="str">
        <f>中間シート!C19</f>
        <v/>
      </c>
      <c r="D19" s="59">
        <f>中間シート!D19</f>
        <v>0</v>
      </c>
      <c r="E19" s="59">
        <f>中間シート!E19</f>
        <v>0</v>
      </c>
      <c r="F19" s="59">
        <f>中間シート!F19</f>
        <v>0</v>
      </c>
      <c r="G19" s="59">
        <f>中間シート!G19</f>
        <v>2</v>
      </c>
      <c r="H19" s="59">
        <f>中間シート!H19</f>
        <v>0</v>
      </c>
      <c r="I19" s="59">
        <f>中間シート!I19</f>
        <v>0</v>
      </c>
      <c r="J19" s="59">
        <f>中間シート!J19</f>
        <v>0</v>
      </c>
      <c r="K19" s="59">
        <f>中間シート!K19</f>
        <v>0</v>
      </c>
      <c r="L19" s="58">
        <f>中間シート!L19</f>
        <v>0</v>
      </c>
      <c r="M19" s="58">
        <f>中間シート!M19</f>
        <v>0</v>
      </c>
      <c r="N19" s="60" t="str">
        <f>""</f>
        <v/>
      </c>
      <c r="O19" s="60" t="str">
        <f>""</f>
        <v/>
      </c>
      <c r="P19" s="60" t="str">
        <f>""</f>
        <v/>
      </c>
      <c r="Q19" s="61"/>
      <c r="R19" s="60" t="str">
        <f>IF(OR($I19=1,$I19=2,$I19=3,$I19=4,AND($I19=0,$L19=1)),中間シート!R19,"")</f>
        <v/>
      </c>
      <c r="S19" s="62" t="str">
        <f t="shared" si="2"/>
        <v/>
      </c>
      <c r="T19" s="60" t="str">
        <f>IF(OR($I19=1,AND($I19=0,$L19=1)),中間シート!T19,"")</f>
        <v/>
      </c>
      <c r="U19" s="62" t="str">
        <f>IF(OR($I19=1,AND($I19=0,$L19=1)),中間シート!U19,"")</f>
        <v/>
      </c>
      <c r="V19" s="62" t="str">
        <f>IF(OR($I19=1,AND($I19=0,$L19=1)),中間シート!V19,"")</f>
        <v/>
      </c>
      <c r="W19" s="62" t="str">
        <f>IF(OR($I19=1,AND($I19=0,$L19=1)),中間シート!W19,"")</f>
        <v/>
      </c>
      <c r="X19" s="62" t="str">
        <f>IF(OR($I19=1,AND($I19=0,$L19=1)),中間シート!X19,"")</f>
        <v/>
      </c>
      <c r="Y19" s="62" t="str">
        <f>IF(OR($I19=1,AND($I19=0,$L19=1)),中間シート!Y19,"")</f>
        <v/>
      </c>
      <c r="Z19" s="62" t="str">
        <f>IF(OR($I19=1,AND($I19=0,$L19=1)),中間シート!Z19,"")</f>
        <v/>
      </c>
      <c r="AA19" s="62" t="str">
        <f>IF(OR($I19=1,AND($I19=0,$L19=1)),中間シート!AA19,"")</f>
        <v/>
      </c>
      <c r="AB19" s="62" t="str">
        <f>IF(OR($I19=1,AND($I19=0,$L19=1)),中間シート!AB19,"")</f>
        <v/>
      </c>
      <c r="AC19" s="62" t="str">
        <f>IF(OR($I19=1,AND($I19=0,$L19=1)),中間シート!AC19,"")</f>
        <v/>
      </c>
      <c r="AD19" s="62" t="str">
        <f>IF(OR($I19=1,AND($I19=0,$L19=1)),中間シート!AD19,"")</f>
        <v/>
      </c>
      <c r="AE19" s="62" t="str">
        <f>IF(OR($I19=1,AND($I19=0,$L19=1)),中間シート!AE19,"")</f>
        <v/>
      </c>
      <c r="AF19" s="62" t="str">
        <f>IF(OR($I19=1,AND($I19=0,$L19=1)),中間シート!AF19,"")</f>
        <v/>
      </c>
      <c r="AG19" s="140"/>
      <c r="AH19" s="62" t="str">
        <f>IF(OR($I19=1,AND($I19=0,$L19=1)),中間シート!AH19,"")</f>
        <v/>
      </c>
      <c r="AI19" s="62" t="str">
        <f>IF(OR($I19=1,AND($I19=0,$L19=1)),中間シート!AI19,"")</f>
        <v/>
      </c>
      <c r="AJ19" s="62" t="str">
        <f>IF(OR($I19=1,AND($I19=0,$L19=1)),中間シート!AJ19,"")</f>
        <v/>
      </c>
      <c r="AK19" s="62" t="str">
        <f>IF(OR($I19=1,AND($I19=0,$L19=1)),中間シート!AK19,"")</f>
        <v/>
      </c>
      <c r="AL19" s="62" t="str">
        <f>IF(OR($I19=1,AND($I19=0,$L19=1)),中間シート!AL19,"")</f>
        <v/>
      </c>
      <c r="AM19" s="62" t="str">
        <f>IF($H19=1,中間シート!AM19,"")</f>
        <v/>
      </c>
      <c r="AN19" s="62" t="str">
        <f>IF($H19=1,中間シート!AN19,"")</f>
        <v/>
      </c>
      <c r="AO19" s="62" t="str">
        <f>IF($H19=1,中間シート!AO19,"")</f>
        <v/>
      </c>
      <c r="AP19" s="140"/>
      <c r="AQ19" s="140"/>
      <c r="AR19" s="62" t="str">
        <f>IF(OR($I19=1,AND($I19=0,$L19=1)),中間シート!AR19,"")</f>
        <v/>
      </c>
      <c r="AS19" s="62"/>
      <c r="AT19" s="62"/>
      <c r="AU19" s="62"/>
      <c r="AV19" s="62" t="str">
        <f>IF(OR($I19=1,AND($I19=0,$L19=1)),中間シート!AS19,"")</f>
        <v/>
      </c>
      <c r="AW19" s="62" t="str">
        <f>IF(OR($I19=1,AND($I19=0,$L19=1)),中間シート!AT19,"")</f>
        <v/>
      </c>
      <c r="AX19" s="62" t="str">
        <f>IF(OR($I19=1,AND($I19=0,$L19=1)),中間シート!AU19,"")</f>
        <v/>
      </c>
      <c r="AY19" s="62" t="str">
        <f>IF(OR($I19=1,AND($I19=0,$L19=1)),中間シート!AV19,"")</f>
        <v/>
      </c>
      <c r="AZ19" s="62" t="str">
        <f>IF(OR($I19=1,AND($I19=0,$L19=1)),中間シート!AW19,"")</f>
        <v/>
      </c>
      <c r="BA19" s="62" t="str">
        <f>IF(OR($I19=1,AND($I19=0,$L19=1)),中間シート!AX19,"")</f>
        <v/>
      </c>
      <c r="BB19" s="62" t="str">
        <f>IF(OR($I19=1,AND($I19=0,$L19=1)),中間シート!AY19,"")</f>
        <v/>
      </c>
      <c r="BC19" s="62" t="str">
        <f>IF(OR($I19=1,AND($I19=0,$L19=1)),中間シート!AZ19,"")</f>
        <v/>
      </c>
      <c r="BD19" s="59">
        <f t="shared" si="3"/>
        <v>0</v>
      </c>
    </row>
    <row r="20" spans="1:56" s="64" customFormat="1">
      <c r="A20" s="58">
        <f>中間シート!A20</f>
        <v>15</v>
      </c>
      <c r="B20" s="59">
        <f>中間シート!B20</f>
        <v>4</v>
      </c>
      <c r="C20" s="59" t="str">
        <f>中間シート!C20</f>
        <v/>
      </c>
      <c r="D20" s="59">
        <f>中間シート!D20</f>
        <v>0</v>
      </c>
      <c r="E20" s="59">
        <f>中間シート!E20</f>
        <v>0</v>
      </c>
      <c r="F20" s="59">
        <f>中間シート!F20</f>
        <v>0</v>
      </c>
      <c r="G20" s="59">
        <f>中間シート!G20</f>
        <v>3</v>
      </c>
      <c r="H20" s="59">
        <f>中間シート!H20</f>
        <v>0</v>
      </c>
      <c r="I20" s="59">
        <f>中間シート!I20</f>
        <v>0</v>
      </c>
      <c r="J20" s="59">
        <f>中間シート!J20</f>
        <v>0</v>
      </c>
      <c r="K20" s="59">
        <f>中間シート!K20</f>
        <v>0</v>
      </c>
      <c r="L20" s="58">
        <f>中間シート!L20</f>
        <v>0</v>
      </c>
      <c r="M20" s="58">
        <f>中間シート!M20</f>
        <v>0</v>
      </c>
      <c r="N20" s="60" t="str">
        <f>""</f>
        <v/>
      </c>
      <c r="O20" s="60" t="str">
        <f>""</f>
        <v/>
      </c>
      <c r="P20" s="60" t="str">
        <f>""</f>
        <v/>
      </c>
      <c r="Q20" s="61"/>
      <c r="R20" s="60" t="str">
        <f>IF(OR($I20=1,$I20=2,$I20=3,$I20=4,AND($I20=0,$L20=1)),中間シート!R20,"")</f>
        <v/>
      </c>
      <c r="S20" s="62" t="str">
        <f t="shared" si="2"/>
        <v/>
      </c>
      <c r="T20" s="60" t="str">
        <f>IF(OR($I20=1,AND($I20=0,$L20=1)),中間シート!T20,"")</f>
        <v/>
      </c>
      <c r="U20" s="62" t="str">
        <f>IF(OR($I20=1,AND($I20=0,$L20=1)),中間シート!U20,"")</f>
        <v/>
      </c>
      <c r="V20" s="62" t="str">
        <f>IF(OR($I20=1,AND($I20=0,$L20=1)),中間シート!V20,"")</f>
        <v/>
      </c>
      <c r="W20" s="62" t="str">
        <f>IF(OR($I20=1,AND($I20=0,$L20=1)),中間シート!W20,"")</f>
        <v/>
      </c>
      <c r="X20" s="62" t="str">
        <f>IF(OR($I20=1,AND($I20=0,$L20=1)),中間シート!X20,"")</f>
        <v/>
      </c>
      <c r="Y20" s="62" t="str">
        <f>IF(OR($I20=1,AND($I20=0,$L20=1)),中間シート!Y20,"")</f>
        <v/>
      </c>
      <c r="Z20" s="62" t="str">
        <f>IF(OR($I20=1,AND($I20=0,$L20=1)),中間シート!Z20,"")</f>
        <v/>
      </c>
      <c r="AA20" s="62" t="str">
        <f>IF(OR($I20=1,AND($I20=0,$L20=1)),中間シート!AA20,"")</f>
        <v/>
      </c>
      <c r="AB20" s="62" t="str">
        <f>IF(OR($I20=1,AND($I20=0,$L20=1)),中間シート!AB20,"")</f>
        <v/>
      </c>
      <c r="AC20" s="62" t="str">
        <f>IF(OR($I20=1,AND($I20=0,$L20=1)),中間シート!AC20,"")</f>
        <v/>
      </c>
      <c r="AD20" s="62" t="str">
        <f>IF(OR($I20=1,AND($I20=0,$L20=1)),中間シート!AD20,"")</f>
        <v/>
      </c>
      <c r="AE20" s="62" t="str">
        <f>IF(OR($I20=1,AND($I20=0,$L20=1)),中間シート!AE20,"")</f>
        <v/>
      </c>
      <c r="AF20" s="62" t="str">
        <f>IF(OR($I20=1,AND($I20=0,$L20=1)),中間シート!AF20,"")</f>
        <v/>
      </c>
      <c r="AG20" s="140"/>
      <c r="AH20" s="62" t="str">
        <f>IF(OR($I20=1,AND($I20=0,$L20=1)),中間シート!AH20,"")</f>
        <v/>
      </c>
      <c r="AI20" s="62" t="str">
        <f>IF(OR($I20=1,AND($I20=0,$L20=1)),中間シート!AI20,"")</f>
        <v/>
      </c>
      <c r="AJ20" s="62" t="str">
        <f>IF(OR($I20=1,AND($I20=0,$L20=1)),中間シート!AJ20,"")</f>
        <v/>
      </c>
      <c r="AK20" s="62" t="str">
        <f>IF(OR($I20=1,AND($I20=0,$L20=1)),中間シート!AK20,"")</f>
        <v/>
      </c>
      <c r="AL20" s="62" t="str">
        <f>IF(OR($I20=1,AND($I20=0,$L20=1)),中間シート!AL20,"")</f>
        <v/>
      </c>
      <c r="AM20" s="62" t="str">
        <f>IF($H20=1,中間シート!AM20,"")</f>
        <v/>
      </c>
      <c r="AN20" s="62" t="str">
        <f>IF($H20=1,中間シート!AN20,"")</f>
        <v/>
      </c>
      <c r="AO20" s="62" t="str">
        <f>IF($H20=1,中間シート!AO20,"")</f>
        <v/>
      </c>
      <c r="AP20" s="140"/>
      <c r="AQ20" s="140"/>
      <c r="AR20" s="62" t="str">
        <f>IF(OR($I20=1,AND($I20=0,$L20=1)),中間シート!AR20,"")</f>
        <v/>
      </c>
      <c r="AS20" s="62"/>
      <c r="AT20" s="62"/>
      <c r="AU20" s="62"/>
      <c r="AV20" s="62" t="str">
        <f>IF(OR($I20=1,AND($I20=0,$L20=1)),中間シート!AS20,"")</f>
        <v/>
      </c>
      <c r="AW20" s="62" t="str">
        <f>IF(OR($I20=1,AND($I20=0,$L20=1)),中間シート!AT20,"")</f>
        <v/>
      </c>
      <c r="AX20" s="62" t="str">
        <f>IF(OR($I20=1,AND($I20=0,$L20=1)),中間シート!AU20,"")</f>
        <v/>
      </c>
      <c r="AY20" s="62" t="str">
        <f>IF(OR($I20=1,AND($I20=0,$L20=1)),中間シート!AV20,"")</f>
        <v/>
      </c>
      <c r="AZ20" s="62" t="str">
        <f>IF(OR($I20=1,AND($I20=0,$L20=1)),中間シート!AW20,"")</f>
        <v/>
      </c>
      <c r="BA20" s="62" t="str">
        <f>IF(OR($I20=1,AND($I20=0,$L20=1)),中間シート!AX20,"")</f>
        <v/>
      </c>
      <c r="BB20" s="62" t="str">
        <f>IF(OR($I20=1,AND($I20=0,$L20=1)),中間シート!AY20,"")</f>
        <v/>
      </c>
      <c r="BC20" s="62" t="str">
        <f>IF(OR($I20=1,AND($I20=0,$L20=1)),中間シート!AZ20,"")</f>
        <v/>
      </c>
      <c r="BD20" s="59">
        <f t="shared" si="3"/>
        <v>0</v>
      </c>
    </row>
    <row r="21" spans="1:56" s="64" customFormat="1">
      <c r="A21" s="58">
        <f>中間シート!A21</f>
        <v>16</v>
      </c>
      <c r="B21" s="59">
        <f>中間シート!B21</f>
        <v>4</v>
      </c>
      <c r="C21" s="59" t="str">
        <f>中間シート!C21</f>
        <v/>
      </c>
      <c r="D21" s="59">
        <f>中間シート!D21</f>
        <v>0</v>
      </c>
      <c r="E21" s="59">
        <f>中間シート!E21</f>
        <v>0</v>
      </c>
      <c r="F21" s="59">
        <f>中間シート!F21</f>
        <v>0</v>
      </c>
      <c r="G21" s="59">
        <f>中間シート!G21</f>
        <v>4</v>
      </c>
      <c r="H21" s="59">
        <f>中間シート!H21</f>
        <v>0</v>
      </c>
      <c r="I21" s="59">
        <f>中間シート!I21</f>
        <v>0</v>
      </c>
      <c r="J21" s="59">
        <f>中間シート!J21</f>
        <v>0</v>
      </c>
      <c r="K21" s="59">
        <f>中間シート!K21</f>
        <v>0</v>
      </c>
      <c r="L21" s="58">
        <f>中間シート!L21</f>
        <v>0</v>
      </c>
      <c r="M21" s="58">
        <f>中間シート!M21</f>
        <v>0</v>
      </c>
      <c r="N21" s="60" t="str">
        <f>""</f>
        <v/>
      </c>
      <c r="O21" s="60" t="str">
        <f>""</f>
        <v/>
      </c>
      <c r="P21" s="60" t="str">
        <f>""</f>
        <v/>
      </c>
      <c r="Q21" s="61"/>
      <c r="R21" s="60" t="str">
        <f>IF(OR($I21=1,$I21=2,$I21=3,$I21=4,AND($I21=0,$L21=1)),中間シート!R21,"")</f>
        <v/>
      </c>
      <c r="S21" s="62" t="str">
        <f t="shared" si="2"/>
        <v/>
      </c>
      <c r="T21" s="60" t="str">
        <f>IF(OR($I21=1,AND($I21=0,$L21=1)),中間シート!T21,"")</f>
        <v/>
      </c>
      <c r="U21" s="62" t="str">
        <f>IF(OR($I21=1,AND($I21=0,$L21=1)),中間シート!U21,"")</f>
        <v/>
      </c>
      <c r="V21" s="62" t="str">
        <f>IF(OR($I21=1,AND($I21=0,$L21=1)),中間シート!V21,"")</f>
        <v/>
      </c>
      <c r="W21" s="62" t="str">
        <f>IF(OR($I21=1,AND($I21=0,$L21=1)),中間シート!W21,"")</f>
        <v/>
      </c>
      <c r="X21" s="62" t="str">
        <f>IF(OR($I21=1,AND($I21=0,$L21=1)),中間シート!X21,"")</f>
        <v/>
      </c>
      <c r="Y21" s="62" t="str">
        <f>IF(OR($I21=1,AND($I21=0,$L21=1)),中間シート!Y21,"")</f>
        <v/>
      </c>
      <c r="Z21" s="62" t="str">
        <f>IF(OR($I21=1,AND($I21=0,$L21=1)),中間シート!Z21,"")</f>
        <v/>
      </c>
      <c r="AA21" s="62" t="str">
        <f>IF(OR($I21=1,AND($I21=0,$L21=1)),中間シート!AA21,"")</f>
        <v/>
      </c>
      <c r="AB21" s="62" t="str">
        <f>IF(OR($I21=1,AND($I21=0,$L21=1)),中間シート!AB21,"")</f>
        <v/>
      </c>
      <c r="AC21" s="62" t="str">
        <f>IF(OR($I21=1,AND($I21=0,$L21=1)),中間シート!AC21,"")</f>
        <v/>
      </c>
      <c r="AD21" s="62" t="str">
        <f>IF(OR($I21=1,AND($I21=0,$L21=1)),中間シート!AD21,"")</f>
        <v/>
      </c>
      <c r="AE21" s="62" t="str">
        <f>IF(OR($I21=1,AND($I21=0,$L21=1)),中間シート!AE21,"")</f>
        <v/>
      </c>
      <c r="AF21" s="62" t="str">
        <f>IF(OR($I21=1,AND($I21=0,$L21=1)),中間シート!AF21,"")</f>
        <v/>
      </c>
      <c r="AG21" s="140"/>
      <c r="AH21" s="62" t="str">
        <f>IF(OR($I21=1,AND($I21=0,$L21=1)),中間シート!AH21,"")</f>
        <v/>
      </c>
      <c r="AI21" s="62" t="str">
        <f>IF(OR($I21=1,AND($I21=0,$L21=1)),中間シート!AI21,"")</f>
        <v/>
      </c>
      <c r="AJ21" s="62" t="str">
        <f>IF(OR($I21=1,AND($I21=0,$L21=1)),中間シート!AJ21,"")</f>
        <v/>
      </c>
      <c r="AK21" s="62" t="str">
        <f>IF(OR($I21=1,AND($I21=0,$L21=1)),中間シート!AK21,"")</f>
        <v/>
      </c>
      <c r="AL21" s="62" t="str">
        <f>IF(OR($I21=1,AND($I21=0,$L21=1)),中間シート!AL21,"")</f>
        <v/>
      </c>
      <c r="AM21" s="62" t="str">
        <f>IF($H21=1,中間シート!AM21,"")</f>
        <v/>
      </c>
      <c r="AN21" s="62" t="str">
        <f>IF($H21=1,中間シート!AN21,"")</f>
        <v/>
      </c>
      <c r="AO21" s="62" t="str">
        <f>IF($H21=1,中間シート!AO21,"")</f>
        <v/>
      </c>
      <c r="AP21" s="140"/>
      <c r="AQ21" s="140"/>
      <c r="AR21" s="62" t="str">
        <f>IF(OR($I21=1,AND($I21=0,$L21=1)),中間シート!AR21,"")</f>
        <v/>
      </c>
      <c r="AS21" s="62"/>
      <c r="AT21" s="62"/>
      <c r="AU21" s="62"/>
      <c r="AV21" s="62" t="str">
        <f>IF(OR($I21=1,AND($I21=0,$L21=1)),中間シート!AS21,"")</f>
        <v/>
      </c>
      <c r="AW21" s="62" t="str">
        <f>IF(OR($I21=1,AND($I21=0,$L21=1)),中間シート!AT21,"")</f>
        <v/>
      </c>
      <c r="AX21" s="62" t="str">
        <f>IF(OR($I21=1,AND($I21=0,$L21=1)),中間シート!AU21,"")</f>
        <v/>
      </c>
      <c r="AY21" s="62" t="str">
        <f>IF(OR($I21=1,AND($I21=0,$L21=1)),中間シート!AV21,"")</f>
        <v/>
      </c>
      <c r="AZ21" s="62" t="str">
        <f>IF(OR($I21=1,AND($I21=0,$L21=1)),中間シート!AW21,"")</f>
        <v/>
      </c>
      <c r="BA21" s="62" t="str">
        <f>IF(OR($I21=1,AND($I21=0,$L21=1)),中間シート!AX21,"")</f>
        <v/>
      </c>
      <c r="BB21" s="62" t="str">
        <f>IF(OR($I21=1,AND($I21=0,$L21=1)),中間シート!AY21,"")</f>
        <v/>
      </c>
      <c r="BC21" s="62" t="str">
        <f>IF(OR($I21=1,AND($I21=0,$L21=1)),中間シート!AZ21,"")</f>
        <v/>
      </c>
      <c r="BD21" s="59">
        <f t="shared" si="3"/>
        <v>0</v>
      </c>
    </row>
    <row r="22" spans="1:56" s="71" customFormat="1">
      <c r="A22" s="65">
        <f>中間シート!A22</f>
        <v>17</v>
      </c>
      <c r="B22" s="66">
        <f>中間シート!B22</f>
        <v>5</v>
      </c>
      <c r="C22" s="66" t="str">
        <f>中間シート!C22</f>
        <v/>
      </c>
      <c r="D22" s="66">
        <f>中間シート!D22</f>
        <v>0</v>
      </c>
      <c r="E22" s="66">
        <f>中間シート!E22</f>
        <v>0</v>
      </c>
      <c r="F22" s="66">
        <f>中間シート!F22</f>
        <v>0</v>
      </c>
      <c r="G22" s="66">
        <f>中間シート!G22</f>
        <v>1</v>
      </c>
      <c r="H22" s="66">
        <f>中間シート!H22</f>
        <v>0</v>
      </c>
      <c r="I22" s="66">
        <f>中間シート!I22</f>
        <v>0</v>
      </c>
      <c r="J22" s="66">
        <f>中間シート!J22</f>
        <v>0</v>
      </c>
      <c r="K22" s="66">
        <f>中間シート!K22</f>
        <v>0</v>
      </c>
      <c r="L22" s="65">
        <f>中間シート!L22</f>
        <v>0</v>
      </c>
      <c r="M22" s="65">
        <f>中間シート!M22</f>
        <v>0</v>
      </c>
      <c r="N22" s="67" t="str">
        <f>""</f>
        <v/>
      </c>
      <c r="O22" s="67" t="str">
        <f>""</f>
        <v/>
      </c>
      <c r="P22" s="67" t="str">
        <f>""</f>
        <v/>
      </c>
      <c r="Q22" s="68"/>
      <c r="R22" s="67" t="str">
        <f>IF(OR($I22=1,$I22=2,$I22=3,$I22=4,AND($I22=0,$L22=1)),中間シート!R22,"")</f>
        <v/>
      </c>
      <c r="S22" s="69" t="str">
        <f t="shared" si="2"/>
        <v/>
      </c>
      <c r="T22" s="67" t="str">
        <f>IF(OR($I22=1,AND($I22=0,$L22=1)),中間シート!T22,"")</f>
        <v/>
      </c>
      <c r="U22" s="69" t="str">
        <f>IF(OR($I22=1,AND($I22=0,$L22=1)),中間シート!U22,"")</f>
        <v/>
      </c>
      <c r="V22" s="69" t="str">
        <f>IF(OR($I22=1,AND($I22=0,$L22=1)),中間シート!V22,"")</f>
        <v/>
      </c>
      <c r="W22" s="69" t="str">
        <f>IF(OR($I22=1,AND($I22=0,$L22=1)),中間シート!W22,"")</f>
        <v/>
      </c>
      <c r="X22" s="69" t="str">
        <f>IF(OR($I22=1,AND($I22=0,$L22=1)),中間シート!X22,"")</f>
        <v/>
      </c>
      <c r="Y22" s="69" t="str">
        <f>IF(OR($I22=1,AND($I22=0,$L22=1)),中間シート!Y22,"")</f>
        <v/>
      </c>
      <c r="Z22" s="69" t="str">
        <f>IF(OR($I22=1,AND($I22=0,$L22=1)),中間シート!Z22,"")</f>
        <v/>
      </c>
      <c r="AA22" s="69" t="str">
        <f>IF(OR($I22=1,AND($I22=0,$L22=1)),中間シート!AA22,"")</f>
        <v/>
      </c>
      <c r="AB22" s="69" t="str">
        <f>IF(OR($I22=1,AND($I22=0,$L22=1)),中間シート!AB22,"")</f>
        <v/>
      </c>
      <c r="AC22" s="69" t="str">
        <f>IF(OR($I22=1,AND($I22=0,$L22=1)),中間シート!AC22,"")</f>
        <v/>
      </c>
      <c r="AD22" s="69" t="str">
        <f>IF(OR($I22=1,AND($I22=0,$L22=1)),中間シート!AD22,"")</f>
        <v/>
      </c>
      <c r="AE22" s="69" t="str">
        <f>IF(OR($I22=1,AND($I22=0,$L22=1)),中間シート!AE22,"")</f>
        <v/>
      </c>
      <c r="AF22" s="69" t="str">
        <f>IF(OR($I22=1,AND($I22=0,$L22=1)),中間シート!AF22,"")</f>
        <v/>
      </c>
      <c r="AG22" s="140"/>
      <c r="AH22" s="69" t="str">
        <f>IF(OR($I22=1,AND($I22=0,$L22=1)),中間シート!AH22,"")</f>
        <v/>
      </c>
      <c r="AI22" s="69" t="str">
        <f>IF(OR($I22=1,AND($I22=0,$L22=1)),中間シート!AI22,"")</f>
        <v/>
      </c>
      <c r="AJ22" s="69" t="str">
        <f>IF(OR($I22=1,AND($I22=0,$L22=1)),中間シート!AJ22,"")</f>
        <v/>
      </c>
      <c r="AK22" s="69" t="str">
        <f>IF(OR($I22=1,AND($I22=0,$L22=1)),中間シート!AK22,"")</f>
        <v/>
      </c>
      <c r="AL22" s="69" t="str">
        <f>IF(OR($I22=1,AND($I22=0,$L22=1)),中間シート!AL22,"")</f>
        <v/>
      </c>
      <c r="AM22" s="69" t="str">
        <f>IF($H22=1,中間シート!AM22,"")</f>
        <v/>
      </c>
      <c r="AN22" s="69" t="str">
        <f>IF($H22=1,中間シート!AN22,"")</f>
        <v/>
      </c>
      <c r="AO22" s="69" t="str">
        <f>IF($H22=1,中間シート!AO22,"")</f>
        <v/>
      </c>
      <c r="AP22" s="140"/>
      <c r="AQ22" s="140"/>
      <c r="AR22" s="69" t="str">
        <f>IF(OR($I22=1,AND($I22=0,$L22=1)),中間シート!AR22,"")</f>
        <v/>
      </c>
      <c r="AS22" s="69"/>
      <c r="AT22" s="69"/>
      <c r="AU22" s="69"/>
      <c r="AV22" s="69" t="str">
        <f>IF(OR($I22=1,AND($I22=0,$L22=1)),中間シート!AS22,"")</f>
        <v/>
      </c>
      <c r="AW22" s="69" t="str">
        <f>IF(OR($I22=1,AND($I22=0,$L22=1)),中間シート!AT22,"")</f>
        <v/>
      </c>
      <c r="AX22" s="69" t="str">
        <f>IF(OR($I22=1,AND($I22=0,$L22=1)),中間シート!AU22,"")</f>
        <v/>
      </c>
      <c r="AY22" s="69" t="str">
        <f>IF(OR($I22=1,AND($I22=0,$L22=1)),中間シート!AV22,"")</f>
        <v/>
      </c>
      <c r="AZ22" s="69" t="str">
        <f>IF(OR($I22=1,AND($I22=0,$L22=1)),中間シート!AW22,"")</f>
        <v/>
      </c>
      <c r="BA22" s="69" t="str">
        <f>IF(OR($I22=1,AND($I22=0,$L22=1)),中間シート!AX22,"")</f>
        <v/>
      </c>
      <c r="BB22" s="69" t="str">
        <f>IF(OR($I22=1,AND($I22=0,$L22=1)),中間シート!AY22,"")</f>
        <v/>
      </c>
      <c r="BC22" s="69" t="str">
        <f>IF(OR($I22=1,AND($I22=0,$L22=1)),中間シート!AZ22,"")</f>
        <v/>
      </c>
      <c r="BD22" s="66">
        <f t="shared" si="3"/>
        <v>0</v>
      </c>
    </row>
    <row r="23" spans="1:56" s="71" customFormat="1">
      <c r="A23" s="65">
        <f>中間シート!A23</f>
        <v>18</v>
      </c>
      <c r="B23" s="66">
        <f>中間シート!B23</f>
        <v>5</v>
      </c>
      <c r="C23" s="66" t="str">
        <f>中間シート!C23</f>
        <v/>
      </c>
      <c r="D23" s="66">
        <f>中間シート!D23</f>
        <v>0</v>
      </c>
      <c r="E23" s="66">
        <f>中間シート!E23</f>
        <v>0</v>
      </c>
      <c r="F23" s="66">
        <f>中間シート!F23</f>
        <v>0</v>
      </c>
      <c r="G23" s="66">
        <f>中間シート!G23</f>
        <v>2</v>
      </c>
      <c r="H23" s="66">
        <f>中間シート!H23</f>
        <v>0</v>
      </c>
      <c r="I23" s="66">
        <f>中間シート!I23</f>
        <v>0</v>
      </c>
      <c r="J23" s="66">
        <f>中間シート!J23</f>
        <v>0</v>
      </c>
      <c r="K23" s="66">
        <f>中間シート!K23</f>
        <v>0</v>
      </c>
      <c r="L23" s="65">
        <f>中間シート!L23</f>
        <v>0</v>
      </c>
      <c r="M23" s="65">
        <f>中間シート!M23</f>
        <v>0</v>
      </c>
      <c r="N23" s="67" t="str">
        <f>""</f>
        <v/>
      </c>
      <c r="O23" s="67" t="str">
        <f>""</f>
        <v/>
      </c>
      <c r="P23" s="67" t="str">
        <f>""</f>
        <v/>
      </c>
      <c r="Q23" s="68"/>
      <c r="R23" s="67" t="str">
        <f>IF(OR($I23=1,$I23=2,$I23=3,$I23=4,AND($I23=0,$L23=1)),中間シート!R23,"")</f>
        <v/>
      </c>
      <c r="S23" s="69" t="str">
        <f t="shared" si="2"/>
        <v/>
      </c>
      <c r="T23" s="67" t="str">
        <f>IF(OR($I23=1,AND($I23=0,$L23=1)),中間シート!T23,"")</f>
        <v/>
      </c>
      <c r="U23" s="69" t="str">
        <f>IF(OR($I23=1,AND($I23=0,$L23=1)),中間シート!U23,"")</f>
        <v/>
      </c>
      <c r="V23" s="69" t="str">
        <f>IF(OR($I23=1,AND($I23=0,$L23=1)),中間シート!V23,"")</f>
        <v/>
      </c>
      <c r="W23" s="69" t="str">
        <f>IF(OR($I23=1,AND($I23=0,$L23=1)),中間シート!W23,"")</f>
        <v/>
      </c>
      <c r="X23" s="69" t="str">
        <f>IF(OR($I23=1,AND($I23=0,$L23=1)),中間シート!X23,"")</f>
        <v/>
      </c>
      <c r="Y23" s="69" t="str">
        <f>IF(OR($I23=1,AND($I23=0,$L23=1)),中間シート!Y23,"")</f>
        <v/>
      </c>
      <c r="Z23" s="69" t="str">
        <f>IF(OR($I23=1,AND($I23=0,$L23=1)),中間シート!Z23,"")</f>
        <v/>
      </c>
      <c r="AA23" s="69" t="str">
        <f>IF(OR($I23=1,AND($I23=0,$L23=1)),中間シート!AA23,"")</f>
        <v/>
      </c>
      <c r="AB23" s="69" t="str">
        <f>IF(OR($I23=1,AND($I23=0,$L23=1)),中間シート!AB23,"")</f>
        <v/>
      </c>
      <c r="AC23" s="69" t="str">
        <f>IF(OR($I23=1,AND($I23=0,$L23=1)),中間シート!AC23,"")</f>
        <v/>
      </c>
      <c r="AD23" s="69" t="str">
        <f>IF(OR($I23=1,AND($I23=0,$L23=1)),中間シート!AD23,"")</f>
        <v/>
      </c>
      <c r="AE23" s="69" t="str">
        <f>IF(OR($I23=1,AND($I23=0,$L23=1)),中間シート!AE23,"")</f>
        <v/>
      </c>
      <c r="AF23" s="69" t="str">
        <f>IF(OR($I23=1,AND($I23=0,$L23=1)),中間シート!AF23,"")</f>
        <v/>
      </c>
      <c r="AG23" s="140"/>
      <c r="AH23" s="69" t="str">
        <f>IF(OR($I23=1,AND($I23=0,$L23=1)),中間シート!AH23,"")</f>
        <v/>
      </c>
      <c r="AI23" s="69" t="str">
        <f>IF(OR($I23=1,AND($I23=0,$L23=1)),中間シート!AI23,"")</f>
        <v/>
      </c>
      <c r="AJ23" s="69" t="str">
        <f>IF(OR($I23=1,AND($I23=0,$L23=1)),中間シート!AJ23,"")</f>
        <v/>
      </c>
      <c r="AK23" s="69" t="str">
        <f>IF(OR($I23=1,AND($I23=0,$L23=1)),中間シート!AK23,"")</f>
        <v/>
      </c>
      <c r="AL23" s="69" t="str">
        <f>IF(OR($I23=1,AND($I23=0,$L23=1)),中間シート!AL23,"")</f>
        <v/>
      </c>
      <c r="AM23" s="69" t="str">
        <f>IF($H23=1,中間シート!AM23,"")</f>
        <v/>
      </c>
      <c r="AN23" s="69" t="str">
        <f>IF($H23=1,中間シート!AN23,"")</f>
        <v/>
      </c>
      <c r="AO23" s="69" t="str">
        <f>IF($H23=1,中間シート!AO23,"")</f>
        <v/>
      </c>
      <c r="AP23" s="140"/>
      <c r="AQ23" s="140"/>
      <c r="AR23" s="69" t="str">
        <f>IF(OR($I23=1,AND($I23=0,$L23=1)),中間シート!AR23,"")</f>
        <v/>
      </c>
      <c r="AS23" s="69"/>
      <c r="AT23" s="69"/>
      <c r="AU23" s="69"/>
      <c r="AV23" s="69" t="str">
        <f>IF(OR($I23=1,AND($I23=0,$L23=1)),中間シート!AS23,"")</f>
        <v/>
      </c>
      <c r="AW23" s="69" t="str">
        <f>IF(OR($I23=1,AND($I23=0,$L23=1)),中間シート!AT23,"")</f>
        <v/>
      </c>
      <c r="AX23" s="69" t="str">
        <f>IF(OR($I23=1,AND($I23=0,$L23=1)),中間シート!AU23,"")</f>
        <v/>
      </c>
      <c r="AY23" s="69" t="str">
        <f>IF(OR($I23=1,AND($I23=0,$L23=1)),中間シート!AV23,"")</f>
        <v/>
      </c>
      <c r="AZ23" s="69" t="str">
        <f>IF(OR($I23=1,AND($I23=0,$L23=1)),中間シート!AW23,"")</f>
        <v/>
      </c>
      <c r="BA23" s="69" t="str">
        <f>IF(OR($I23=1,AND($I23=0,$L23=1)),中間シート!AX23,"")</f>
        <v/>
      </c>
      <c r="BB23" s="69" t="str">
        <f>IF(OR($I23=1,AND($I23=0,$L23=1)),中間シート!AY23,"")</f>
        <v/>
      </c>
      <c r="BC23" s="69" t="str">
        <f>IF(OR($I23=1,AND($I23=0,$L23=1)),中間シート!AZ23,"")</f>
        <v/>
      </c>
      <c r="BD23" s="66">
        <f t="shared" si="3"/>
        <v>0</v>
      </c>
    </row>
    <row r="24" spans="1:56" s="71" customFormat="1">
      <c r="A24" s="65">
        <f>中間シート!A24</f>
        <v>19</v>
      </c>
      <c r="B24" s="66">
        <f>中間シート!B24</f>
        <v>5</v>
      </c>
      <c r="C24" s="66" t="str">
        <f>中間シート!C24</f>
        <v/>
      </c>
      <c r="D24" s="66">
        <f>中間シート!D24</f>
        <v>0</v>
      </c>
      <c r="E24" s="66">
        <f>中間シート!E24</f>
        <v>0</v>
      </c>
      <c r="F24" s="66">
        <f>中間シート!F24</f>
        <v>0</v>
      </c>
      <c r="G24" s="66">
        <f>中間シート!G24</f>
        <v>3</v>
      </c>
      <c r="H24" s="66">
        <f>中間シート!H24</f>
        <v>0</v>
      </c>
      <c r="I24" s="66">
        <f>中間シート!I24</f>
        <v>0</v>
      </c>
      <c r="J24" s="66">
        <f>中間シート!J24</f>
        <v>0</v>
      </c>
      <c r="K24" s="66">
        <f>中間シート!K24</f>
        <v>0</v>
      </c>
      <c r="L24" s="65">
        <f>中間シート!L24</f>
        <v>0</v>
      </c>
      <c r="M24" s="65">
        <f>中間シート!M24</f>
        <v>0</v>
      </c>
      <c r="N24" s="67" t="str">
        <f>""</f>
        <v/>
      </c>
      <c r="O24" s="67" t="str">
        <f>""</f>
        <v/>
      </c>
      <c r="P24" s="67" t="str">
        <f>""</f>
        <v/>
      </c>
      <c r="Q24" s="68"/>
      <c r="R24" s="67" t="str">
        <f>IF(OR($I24=1,$I24=2,$I24=3,$I24=4,AND($I24=0,$L24=1)),中間シート!R24,"")</f>
        <v/>
      </c>
      <c r="S24" s="69" t="str">
        <f t="shared" si="2"/>
        <v/>
      </c>
      <c r="T24" s="67" t="str">
        <f>IF(OR($I24=1,AND($I24=0,$L24=1)),中間シート!T24,"")</f>
        <v/>
      </c>
      <c r="U24" s="69" t="str">
        <f>IF(OR($I24=1,AND($I24=0,$L24=1)),中間シート!U24,"")</f>
        <v/>
      </c>
      <c r="V24" s="69" t="str">
        <f>IF(OR($I24=1,AND($I24=0,$L24=1)),中間シート!V24,"")</f>
        <v/>
      </c>
      <c r="W24" s="69" t="str">
        <f>IF(OR($I24=1,AND($I24=0,$L24=1)),中間シート!W24,"")</f>
        <v/>
      </c>
      <c r="X24" s="69" t="str">
        <f>IF(OR($I24=1,AND($I24=0,$L24=1)),中間シート!X24,"")</f>
        <v/>
      </c>
      <c r="Y24" s="69" t="str">
        <f>IF(OR($I24=1,AND($I24=0,$L24=1)),中間シート!Y24,"")</f>
        <v/>
      </c>
      <c r="Z24" s="69" t="str">
        <f>IF(OR($I24=1,AND($I24=0,$L24=1)),中間シート!Z24,"")</f>
        <v/>
      </c>
      <c r="AA24" s="69" t="str">
        <f>IF(OR($I24=1,AND($I24=0,$L24=1)),中間シート!AA24,"")</f>
        <v/>
      </c>
      <c r="AB24" s="69" t="str">
        <f>IF(OR($I24=1,AND($I24=0,$L24=1)),中間シート!AB24,"")</f>
        <v/>
      </c>
      <c r="AC24" s="69" t="str">
        <f>IF(OR($I24=1,AND($I24=0,$L24=1)),中間シート!AC24,"")</f>
        <v/>
      </c>
      <c r="AD24" s="69" t="str">
        <f>IF(OR($I24=1,AND($I24=0,$L24=1)),中間シート!AD24,"")</f>
        <v/>
      </c>
      <c r="AE24" s="69" t="str">
        <f>IF(OR($I24=1,AND($I24=0,$L24=1)),中間シート!AE24,"")</f>
        <v/>
      </c>
      <c r="AF24" s="69" t="str">
        <f>IF(OR($I24=1,AND($I24=0,$L24=1)),中間シート!AF24,"")</f>
        <v/>
      </c>
      <c r="AG24" s="140"/>
      <c r="AH24" s="69" t="str">
        <f>IF(OR($I24=1,AND($I24=0,$L24=1)),中間シート!AH24,"")</f>
        <v/>
      </c>
      <c r="AI24" s="69" t="str">
        <f>IF(OR($I24=1,AND($I24=0,$L24=1)),中間シート!AI24,"")</f>
        <v/>
      </c>
      <c r="AJ24" s="69" t="str">
        <f>IF(OR($I24=1,AND($I24=0,$L24=1)),中間シート!AJ24,"")</f>
        <v/>
      </c>
      <c r="AK24" s="69" t="str">
        <f>IF(OR($I24=1,AND($I24=0,$L24=1)),中間シート!AK24,"")</f>
        <v/>
      </c>
      <c r="AL24" s="69" t="str">
        <f>IF(OR($I24=1,AND($I24=0,$L24=1)),中間シート!AL24,"")</f>
        <v/>
      </c>
      <c r="AM24" s="69" t="str">
        <f>IF($H24=1,中間シート!AM24,"")</f>
        <v/>
      </c>
      <c r="AN24" s="69" t="str">
        <f>IF($H24=1,中間シート!AN24,"")</f>
        <v/>
      </c>
      <c r="AO24" s="69" t="str">
        <f>IF($H24=1,中間シート!AO24,"")</f>
        <v/>
      </c>
      <c r="AP24" s="140"/>
      <c r="AQ24" s="140"/>
      <c r="AR24" s="69" t="str">
        <f>IF(OR($I24=1,AND($I24=0,$L24=1)),中間シート!AR24,"")</f>
        <v/>
      </c>
      <c r="AS24" s="69"/>
      <c r="AT24" s="69"/>
      <c r="AU24" s="69"/>
      <c r="AV24" s="69" t="str">
        <f>IF(OR($I24=1,AND($I24=0,$L24=1)),中間シート!AS24,"")</f>
        <v/>
      </c>
      <c r="AW24" s="69" t="str">
        <f>IF(OR($I24=1,AND($I24=0,$L24=1)),中間シート!AT24,"")</f>
        <v/>
      </c>
      <c r="AX24" s="69" t="str">
        <f>IF(OR($I24=1,AND($I24=0,$L24=1)),中間シート!AU24,"")</f>
        <v/>
      </c>
      <c r="AY24" s="69" t="str">
        <f>IF(OR($I24=1,AND($I24=0,$L24=1)),中間シート!AV24,"")</f>
        <v/>
      </c>
      <c r="AZ24" s="69" t="str">
        <f>IF(OR($I24=1,AND($I24=0,$L24=1)),中間シート!AW24,"")</f>
        <v/>
      </c>
      <c r="BA24" s="69" t="str">
        <f>IF(OR($I24=1,AND($I24=0,$L24=1)),中間シート!AX24,"")</f>
        <v/>
      </c>
      <c r="BB24" s="69" t="str">
        <f>IF(OR($I24=1,AND($I24=0,$L24=1)),中間シート!AY24,"")</f>
        <v/>
      </c>
      <c r="BC24" s="69" t="str">
        <f>IF(OR($I24=1,AND($I24=0,$L24=1)),中間シート!AZ24,"")</f>
        <v/>
      </c>
      <c r="BD24" s="66">
        <f t="shared" si="3"/>
        <v>0</v>
      </c>
    </row>
    <row r="25" spans="1:56" s="71" customFormat="1">
      <c r="A25" s="65">
        <f>中間シート!A25</f>
        <v>20</v>
      </c>
      <c r="B25" s="66">
        <f>中間シート!B25</f>
        <v>5</v>
      </c>
      <c r="C25" s="66" t="str">
        <f>中間シート!C25</f>
        <v/>
      </c>
      <c r="D25" s="66">
        <f>中間シート!D25</f>
        <v>0</v>
      </c>
      <c r="E25" s="66">
        <f>中間シート!E25</f>
        <v>0</v>
      </c>
      <c r="F25" s="66">
        <f>中間シート!F25</f>
        <v>0</v>
      </c>
      <c r="G25" s="66">
        <f>中間シート!G25</f>
        <v>4</v>
      </c>
      <c r="H25" s="66">
        <f>中間シート!H25</f>
        <v>0</v>
      </c>
      <c r="I25" s="66">
        <f>中間シート!I25</f>
        <v>0</v>
      </c>
      <c r="J25" s="66">
        <f>中間シート!J25</f>
        <v>0</v>
      </c>
      <c r="K25" s="66">
        <f>中間シート!K25</f>
        <v>0</v>
      </c>
      <c r="L25" s="65">
        <f>中間シート!L25</f>
        <v>0</v>
      </c>
      <c r="M25" s="65">
        <f>中間シート!M25</f>
        <v>0</v>
      </c>
      <c r="N25" s="67" t="str">
        <f>""</f>
        <v/>
      </c>
      <c r="O25" s="67" t="str">
        <f>""</f>
        <v/>
      </c>
      <c r="P25" s="67" t="str">
        <f>""</f>
        <v/>
      </c>
      <c r="Q25" s="68"/>
      <c r="R25" s="67" t="str">
        <f>IF(OR($I25=1,$I25=2,$I25=3,$I25=4,AND($I25=0,$L25=1)),中間シート!R25,"")</f>
        <v/>
      </c>
      <c r="S25" s="69" t="str">
        <f t="shared" si="2"/>
        <v/>
      </c>
      <c r="T25" s="67" t="str">
        <f>IF(OR($I25=1,AND($I25=0,$L25=1)),中間シート!T25,"")</f>
        <v/>
      </c>
      <c r="U25" s="69" t="str">
        <f>IF(OR($I25=1,AND($I25=0,$L25=1)),中間シート!U25,"")</f>
        <v/>
      </c>
      <c r="V25" s="69" t="str">
        <f>IF(OR($I25=1,AND($I25=0,$L25=1)),中間シート!V25,"")</f>
        <v/>
      </c>
      <c r="W25" s="69" t="str">
        <f>IF(OR($I25=1,AND($I25=0,$L25=1)),中間シート!W25,"")</f>
        <v/>
      </c>
      <c r="X25" s="69" t="str">
        <f>IF(OR($I25=1,AND($I25=0,$L25=1)),中間シート!X25,"")</f>
        <v/>
      </c>
      <c r="Y25" s="69" t="str">
        <f>IF(OR($I25=1,AND($I25=0,$L25=1)),中間シート!Y25,"")</f>
        <v/>
      </c>
      <c r="Z25" s="69" t="str">
        <f>IF(OR($I25=1,AND($I25=0,$L25=1)),中間シート!Z25,"")</f>
        <v/>
      </c>
      <c r="AA25" s="69" t="str">
        <f>IF(OR($I25=1,AND($I25=0,$L25=1)),中間シート!AA25,"")</f>
        <v/>
      </c>
      <c r="AB25" s="69" t="str">
        <f>IF(OR($I25=1,AND($I25=0,$L25=1)),中間シート!AB25,"")</f>
        <v/>
      </c>
      <c r="AC25" s="69" t="str">
        <f>IF(OR($I25=1,AND($I25=0,$L25=1)),中間シート!AC25,"")</f>
        <v/>
      </c>
      <c r="AD25" s="69" t="str">
        <f>IF(OR($I25=1,AND($I25=0,$L25=1)),中間シート!AD25,"")</f>
        <v/>
      </c>
      <c r="AE25" s="69" t="str">
        <f>IF(OR($I25=1,AND($I25=0,$L25=1)),中間シート!AE25,"")</f>
        <v/>
      </c>
      <c r="AF25" s="69" t="str">
        <f>IF(OR($I25=1,AND($I25=0,$L25=1)),中間シート!AF25,"")</f>
        <v/>
      </c>
      <c r="AG25" s="140"/>
      <c r="AH25" s="69" t="str">
        <f>IF(OR($I25=1,AND($I25=0,$L25=1)),中間シート!AH25,"")</f>
        <v/>
      </c>
      <c r="AI25" s="69" t="str">
        <f>IF(OR($I25=1,AND($I25=0,$L25=1)),中間シート!AI25,"")</f>
        <v/>
      </c>
      <c r="AJ25" s="69" t="str">
        <f>IF(OR($I25=1,AND($I25=0,$L25=1)),中間シート!AJ25,"")</f>
        <v/>
      </c>
      <c r="AK25" s="69" t="str">
        <f>IF(OR($I25=1,AND($I25=0,$L25=1)),中間シート!AK25,"")</f>
        <v/>
      </c>
      <c r="AL25" s="69" t="str">
        <f>IF(OR($I25=1,AND($I25=0,$L25=1)),中間シート!AL25,"")</f>
        <v/>
      </c>
      <c r="AM25" s="69" t="str">
        <f>IF($H25=1,中間シート!AM25,"")</f>
        <v/>
      </c>
      <c r="AN25" s="69" t="str">
        <f>IF($H25=1,中間シート!AN25,"")</f>
        <v/>
      </c>
      <c r="AO25" s="69" t="str">
        <f>IF($H25=1,中間シート!AO25,"")</f>
        <v/>
      </c>
      <c r="AP25" s="140"/>
      <c r="AQ25" s="140"/>
      <c r="AR25" s="69" t="str">
        <f>IF(OR($I25=1,AND($I25=0,$L25=1)),中間シート!AR25,"")</f>
        <v/>
      </c>
      <c r="AS25" s="69"/>
      <c r="AT25" s="69"/>
      <c r="AU25" s="69"/>
      <c r="AV25" s="69" t="str">
        <f>IF(OR($I25=1,AND($I25=0,$L25=1)),中間シート!AS25,"")</f>
        <v/>
      </c>
      <c r="AW25" s="69" t="str">
        <f>IF(OR($I25=1,AND($I25=0,$L25=1)),中間シート!AT25,"")</f>
        <v/>
      </c>
      <c r="AX25" s="69" t="str">
        <f>IF(OR($I25=1,AND($I25=0,$L25=1)),中間シート!AU25,"")</f>
        <v/>
      </c>
      <c r="AY25" s="69" t="str">
        <f>IF(OR($I25=1,AND($I25=0,$L25=1)),中間シート!AV25,"")</f>
        <v/>
      </c>
      <c r="AZ25" s="69" t="str">
        <f>IF(OR($I25=1,AND($I25=0,$L25=1)),中間シート!AW25,"")</f>
        <v/>
      </c>
      <c r="BA25" s="69" t="str">
        <f>IF(OR($I25=1,AND($I25=0,$L25=1)),中間シート!AX25,"")</f>
        <v/>
      </c>
      <c r="BB25" s="69" t="str">
        <f>IF(OR($I25=1,AND($I25=0,$L25=1)),中間シート!AY25,"")</f>
        <v/>
      </c>
      <c r="BC25" s="69" t="str">
        <f>IF(OR($I25=1,AND($I25=0,$L25=1)),中間シート!AZ25,"")</f>
        <v/>
      </c>
      <c r="BD25" s="66">
        <f t="shared" si="3"/>
        <v>0</v>
      </c>
    </row>
    <row r="26" spans="1:56">
      <c r="A26" s="65">
        <f>中間シート!A26</f>
        <v>21</v>
      </c>
      <c r="B26" s="44">
        <f>中間シート!B26</f>
        <v>6</v>
      </c>
      <c r="C26" s="44" t="str">
        <f>中間シート!C26</f>
        <v/>
      </c>
      <c r="D26" s="44">
        <f>中間シート!D26</f>
        <v>0</v>
      </c>
      <c r="E26" s="44">
        <f>中間シート!E26</f>
        <v>0</v>
      </c>
      <c r="F26" s="44">
        <f>中間シート!F26</f>
        <v>0</v>
      </c>
      <c r="G26" s="44">
        <f>中間シート!G26</f>
        <v>1</v>
      </c>
      <c r="H26" s="44">
        <f>中間シート!H26</f>
        <v>0</v>
      </c>
      <c r="I26" s="44">
        <f>中間シート!I26</f>
        <v>0</v>
      </c>
      <c r="J26" s="44">
        <f>中間シート!J26</f>
        <v>0</v>
      </c>
      <c r="K26" s="44">
        <f>中間シート!K26</f>
        <v>0</v>
      </c>
      <c r="L26" s="43">
        <f>中間シート!L26</f>
        <v>0</v>
      </c>
      <c r="M26" s="65">
        <f>中間シート!M26</f>
        <v>0</v>
      </c>
      <c r="N26" s="45" t="str">
        <f>""</f>
        <v/>
      </c>
      <c r="O26" s="45" t="str">
        <f>""</f>
        <v/>
      </c>
      <c r="P26" s="45" t="str">
        <f>""</f>
        <v/>
      </c>
      <c r="Q26" s="46"/>
      <c r="R26" s="67" t="str">
        <f>IF(OR($I26=1,$I26=2,$I26=3,$I26=4,AND($I26=0,$L26=1)),中間シート!R26,"")</f>
        <v/>
      </c>
      <c r="S26" s="47" t="str">
        <f t="shared" si="2"/>
        <v/>
      </c>
      <c r="T26" s="45" t="str">
        <f>IF(OR($I26=1,AND($I26=0,$L26=1)),中間シート!T26,"")</f>
        <v/>
      </c>
      <c r="U26" s="47" t="str">
        <f>IF(OR($I26=1,AND($I26=0,$L26=1)),中間シート!U26,"")</f>
        <v/>
      </c>
      <c r="V26" s="47" t="str">
        <f>IF(OR($I26=1,AND($I26=0,$L26=1)),中間シート!V26,"")</f>
        <v/>
      </c>
      <c r="W26" s="47" t="str">
        <f>IF(OR($I26=1,AND($I26=0,$L26=1)),中間シート!W26,"")</f>
        <v/>
      </c>
      <c r="X26" s="47" t="str">
        <f>IF(OR($I26=1,AND($I26=0,$L26=1)),中間シート!X26,"")</f>
        <v/>
      </c>
      <c r="Y26" s="47" t="str">
        <f>IF(OR($I26=1,AND($I26=0,$L26=1)),中間シート!Y26,"")</f>
        <v/>
      </c>
      <c r="Z26" s="47" t="str">
        <f>IF(OR($I26=1,AND($I26=0,$L26=1)),中間シート!Z26,"")</f>
        <v/>
      </c>
      <c r="AA26" s="47" t="str">
        <f>IF(OR($I26=1,AND($I26=0,$L26=1)),中間シート!AA26,"")</f>
        <v/>
      </c>
      <c r="AB26" s="47" t="str">
        <f>IF(OR($I26=1,AND($I26=0,$L26=1)),中間シート!AB26,"")</f>
        <v/>
      </c>
      <c r="AC26" s="47" t="str">
        <f>IF(OR($I26=1,AND($I26=0,$L26=1)),中間シート!AC26,"")</f>
        <v/>
      </c>
      <c r="AD26" s="47" t="str">
        <f>IF(OR($I26=1,AND($I26=0,$L26=1)),中間シート!AD26,"")</f>
        <v/>
      </c>
      <c r="AE26" s="47" t="str">
        <f>IF(OR($I26=1,AND($I26=0,$L26=1)),中間シート!AE26,"")</f>
        <v/>
      </c>
      <c r="AF26" s="47" t="str">
        <f>IF(OR($I26=1,AND($I26=0,$L26=1)),中間シート!AF26,"")</f>
        <v/>
      </c>
      <c r="AG26" s="140"/>
      <c r="AH26" s="47" t="str">
        <f>IF(OR($I26=1,AND($I26=0,$L26=1)),中間シート!AH26,"")</f>
        <v/>
      </c>
      <c r="AI26" s="47" t="str">
        <f>IF(OR($I26=1,AND($I26=0,$L26=1)),中間シート!AI26,"")</f>
        <v/>
      </c>
      <c r="AJ26" s="47" t="str">
        <f>IF(OR($I26=1,AND($I26=0,$L26=1)),中間シート!AJ26,"")</f>
        <v/>
      </c>
      <c r="AK26" s="47" t="str">
        <f>IF(OR($I26=1,AND($I26=0,$L26=1)),中間シート!AK26,"")</f>
        <v/>
      </c>
      <c r="AL26" s="47" t="str">
        <f>IF(OR($I26=1,AND($I26=0,$L26=1)),中間シート!AL26,"")</f>
        <v/>
      </c>
      <c r="AM26" s="47" t="str">
        <f>IF($H26=1,中間シート!AM26,"")</f>
        <v/>
      </c>
      <c r="AN26" s="47" t="str">
        <f>IF($H26=1,中間シート!AN26,"")</f>
        <v/>
      </c>
      <c r="AO26" s="47" t="str">
        <f>IF($H26=1,中間シート!AO26,"")</f>
        <v/>
      </c>
      <c r="AP26" s="140"/>
      <c r="AQ26" s="140"/>
      <c r="AR26" s="47" t="str">
        <f>IF(OR($I26=1,AND($I26=0,$L26=1)),中間シート!AR26,"")</f>
        <v/>
      </c>
      <c r="AS26" s="44"/>
      <c r="AT26" s="44"/>
      <c r="AU26" s="44"/>
      <c r="AV26" s="47" t="str">
        <f>IF(OR($I26=1,AND($I26=0,$L26=1)),中間シート!AS26,"")</f>
        <v/>
      </c>
      <c r="AW26" s="47" t="str">
        <f>IF(OR($I26=1,AND($I26=0,$L26=1)),中間シート!AT26,"")</f>
        <v/>
      </c>
      <c r="AX26" s="47" t="str">
        <f>IF(OR($I26=1,AND($I26=0,$L26=1)),中間シート!AU26,"")</f>
        <v/>
      </c>
      <c r="AY26" s="47" t="str">
        <f>IF(OR($I26=1,AND($I26=0,$L26=1)),中間シート!AV26,"")</f>
        <v/>
      </c>
      <c r="AZ26" s="47" t="str">
        <f>IF(OR($I26=1,AND($I26=0,$L26=1)),中間シート!AW26,"")</f>
        <v/>
      </c>
      <c r="BA26" s="47" t="str">
        <f>IF(OR($I26=1,AND($I26=0,$L26=1)),中間シート!AX26,"")</f>
        <v/>
      </c>
      <c r="BB26" s="47" t="str">
        <f>IF(OR($I26=1,AND($I26=0,$L26=1)),中間シート!AY26,"")</f>
        <v/>
      </c>
      <c r="BC26" s="47" t="str">
        <f>IF(OR($I26=1,AND($I26=0,$L26=1)),中間シート!AZ26,"")</f>
        <v/>
      </c>
      <c r="BD26" s="44">
        <f t="shared" si="3"/>
        <v>0</v>
      </c>
    </row>
    <row r="27" spans="1:56">
      <c r="A27" s="65">
        <f>中間シート!A27</f>
        <v>22</v>
      </c>
      <c r="B27" s="44">
        <f>中間シート!B27</f>
        <v>6</v>
      </c>
      <c r="C27" s="44" t="str">
        <f>中間シート!C27</f>
        <v/>
      </c>
      <c r="D27" s="44">
        <f>中間シート!D27</f>
        <v>0</v>
      </c>
      <c r="E27" s="44">
        <f>中間シート!E27</f>
        <v>0</v>
      </c>
      <c r="F27" s="44">
        <f>中間シート!F27</f>
        <v>0</v>
      </c>
      <c r="G27" s="44">
        <f>中間シート!G27</f>
        <v>2</v>
      </c>
      <c r="H27" s="44">
        <f>中間シート!H27</f>
        <v>0</v>
      </c>
      <c r="I27" s="44">
        <f>中間シート!I27</f>
        <v>0</v>
      </c>
      <c r="J27" s="44">
        <f>中間シート!J27</f>
        <v>0</v>
      </c>
      <c r="K27" s="44">
        <f>中間シート!K27</f>
        <v>0</v>
      </c>
      <c r="L27" s="43">
        <f>中間シート!L27</f>
        <v>0</v>
      </c>
      <c r="M27" s="65">
        <f>中間シート!M27</f>
        <v>0</v>
      </c>
      <c r="N27" s="45" t="str">
        <f>""</f>
        <v/>
      </c>
      <c r="O27" s="45" t="str">
        <f>""</f>
        <v/>
      </c>
      <c r="P27" s="45" t="str">
        <f>""</f>
        <v/>
      </c>
      <c r="Q27" s="46"/>
      <c r="R27" s="67" t="str">
        <f>IF(OR($I27=1,$I27=2,$I27=3,$I27=4,AND($I27=0,$L27=1)),中間シート!R27,"")</f>
        <v/>
      </c>
      <c r="S27" s="47" t="str">
        <f t="shared" si="2"/>
        <v/>
      </c>
      <c r="T27" s="45" t="str">
        <f>IF(OR($I27=1,AND($I27=0,$L27=1)),中間シート!T27,"")</f>
        <v/>
      </c>
      <c r="U27" s="47" t="str">
        <f>IF(OR($I27=1,AND($I27=0,$L27=1)),中間シート!U27,"")</f>
        <v/>
      </c>
      <c r="V27" s="47" t="str">
        <f>IF(OR($I27=1,AND($I27=0,$L27=1)),中間シート!V27,"")</f>
        <v/>
      </c>
      <c r="W27" s="47" t="str">
        <f>IF(OR($I27=1,AND($I27=0,$L27=1)),中間シート!W27,"")</f>
        <v/>
      </c>
      <c r="X27" s="47" t="str">
        <f>IF(OR($I27=1,AND($I27=0,$L27=1)),中間シート!X27,"")</f>
        <v/>
      </c>
      <c r="Y27" s="47" t="str">
        <f>IF(OR($I27=1,AND($I27=0,$L27=1)),中間シート!Y27,"")</f>
        <v/>
      </c>
      <c r="Z27" s="47" t="str">
        <f>IF(OR($I27=1,AND($I27=0,$L27=1)),中間シート!Z27,"")</f>
        <v/>
      </c>
      <c r="AA27" s="47" t="str">
        <f>IF(OR($I27=1,AND($I27=0,$L27=1)),中間シート!AA27,"")</f>
        <v/>
      </c>
      <c r="AB27" s="47" t="str">
        <f>IF(OR($I27=1,AND($I27=0,$L27=1)),中間シート!AB27,"")</f>
        <v/>
      </c>
      <c r="AC27" s="47" t="str">
        <f>IF(OR($I27=1,AND($I27=0,$L27=1)),中間シート!AC27,"")</f>
        <v/>
      </c>
      <c r="AD27" s="47" t="str">
        <f>IF(OR($I27=1,AND($I27=0,$L27=1)),中間シート!AD27,"")</f>
        <v/>
      </c>
      <c r="AE27" s="47" t="str">
        <f>IF(OR($I27=1,AND($I27=0,$L27=1)),中間シート!AE27,"")</f>
        <v/>
      </c>
      <c r="AF27" s="47" t="str">
        <f>IF(OR($I27=1,AND($I27=0,$L27=1)),中間シート!AF27,"")</f>
        <v/>
      </c>
      <c r="AG27" s="140"/>
      <c r="AH27" s="47" t="str">
        <f>IF(OR($I27=1,AND($I27=0,$L27=1)),中間シート!AH27,"")</f>
        <v/>
      </c>
      <c r="AI27" s="47" t="str">
        <f>IF(OR($I27=1,AND($I27=0,$L27=1)),中間シート!AI27,"")</f>
        <v/>
      </c>
      <c r="AJ27" s="47" t="str">
        <f>IF(OR($I27=1,AND($I27=0,$L27=1)),中間シート!AJ27,"")</f>
        <v/>
      </c>
      <c r="AK27" s="47" t="str">
        <f>IF(OR($I27=1,AND($I27=0,$L27=1)),中間シート!AK27,"")</f>
        <v/>
      </c>
      <c r="AL27" s="47" t="str">
        <f>IF(OR($I27=1,AND($I27=0,$L27=1)),中間シート!AL27,"")</f>
        <v/>
      </c>
      <c r="AM27" s="47" t="str">
        <f>IF($H27=1,中間シート!AM27,"")</f>
        <v/>
      </c>
      <c r="AN27" s="47" t="str">
        <f>IF($H27=1,中間シート!AN27,"")</f>
        <v/>
      </c>
      <c r="AO27" s="47" t="str">
        <f>IF($H27=1,中間シート!AO27,"")</f>
        <v/>
      </c>
      <c r="AP27" s="140"/>
      <c r="AQ27" s="140"/>
      <c r="AR27" s="47" t="str">
        <f>IF(OR($I27=1,AND($I27=0,$L27=1)),中間シート!AR27,"")</f>
        <v/>
      </c>
      <c r="AS27" s="44"/>
      <c r="AT27" s="44"/>
      <c r="AU27" s="44"/>
      <c r="AV27" s="47" t="str">
        <f>IF(OR($I27=1,AND($I27=0,$L27=1)),中間シート!AS27,"")</f>
        <v/>
      </c>
      <c r="AW27" s="47" t="str">
        <f>IF(OR($I27=1,AND($I27=0,$L27=1)),中間シート!AT27,"")</f>
        <v/>
      </c>
      <c r="AX27" s="47" t="str">
        <f>IF(OR($I27=1,AND($I27=0,$L27=1)),中間シート!AU27,"")</f>
        <v/>
      </c>
      <c r="AY27" s="47" t="str">
        <f>IF(OR($I27=1,AND($I27=0,$L27=1)),中間シート!AV27,"")</f>
        <v/>
      </c>
      <c r="AZ27" s="47" t="str">
        <f>IF(OR($I27=1,AND($I27=0,$L27=1)),中間シート!AW27,"")</f>
        <v/>
      </c>
      <c r="BA27" s="47" t="str">
        <f>IF(OR($I27=1,AND($I27=0,$L27=1)),中間シート!AX27,"")</f>
        <v/>
      </c>
      <c r="BB27" s="47" t="str">
        <f>IF(OR($I27=1,AND($I27=0,$L27=1)),中間シート!AY27,"")</f>
        <v/>
      </c>
      <c r="BC27" s="47" t="str">
        <f>IF(OR($I27=1,AND($I27=0,$L27=1)),中間シート!AZ27,"")</f>
        <v/>
      </c>
      <c r="BD27" s="44">
        <f t="shared" ref="BD27:BD41" si="4">L27</f>
        <v>0</v>
      </c>
    </row>
    <row r="28" spans="1:56">
      <c r="A28" s="65">
        <f>中間シート!A28</f>
        <v>23</v>
      </c>
      <c r="B28" s="44">
        <f>中間シート!B28</f>
        <v>6</v>
      </c>
      <c r="C28" s="44" t="str">
        <f>中間シート!C28</f>
        <v/>
      </c>
      <c r="D28" s="44">
        <f>中間シート!D28</f>
        <v>0</v>
      </c>
      <c r="E28" s="44">
        <f>中間シート!E28</f>
        <v>0</v>
      </c>
      <c r="F28" s="44">
        <f>中間シート!F28</f>
        <v>0</v>
      </c>
      <c r="G28" s="44">
        <f>中間シート!G28</f>
        <v>3</v>
      </c>
      <c r="H28" s="44">
        <f>中間シート!H28</f>
        <v>0</v>
      </c>
      <c r="I28" s="44">
        <f>中間シート!I28</f>
        <v>0</v>
      </c>
      <c r="J28" s="44">
        <f>中間シート!J28</f>
        <v>0</v>
      </c>
      <c r="K28" s="44">
        <f>中間シート!K28</f>
        <v>0</v>
      </c>
      <c r="L28" s="43">
        <f>中間シート!L28</f>
        <v>0</v>
      </c>
      <c r="M28" s="65">
        <f>中間シート!M28</f>
        <v>0</v>
      </c>
      <c r="N28" s="45" t="str">
        <f>""</f>
        <v/>
      </c>
      <c r="O28" s="45" t="str">
        <f>""</f>
        <v/>
      </c>
      <c r="P28" s="45" t="str">
        <f>""</f>
        <v/>
      </c>
      <c r="Q28" s="46"/>
      <c r="R28" s="67" t="str">
        <f>IF(OR($I28=1,$I28=2,$I28=3,$I28=4,AND($I28=0,$L28=1)),中間シート!R28,"")</f>
        <v/>
      </c>
      <c r="S28" s="47" t="str">
        <f t="shared" ref="S28:S41" si="5">IF(K28=0,"",K28)</f>
        <v/>
      </c>
      <c r="T28" s="45" t="str">
        <f>IF(OR($I28=1,AND($I28=0,$L28=1)),中間シート!T28,"")</f>
        <v/>
      </c>
      <c r="U28" s="47" t="str">
        <f>IF(OR($I28=1,AND($I28=0,$L28=1)),中間シート!U28,"")</f>
        <v/>
      </c>
      <c r="V28" s="47" t="str">
        <f>IF(OR($I28=1,AND($I28=0,$L28=1)),中間シート!V28,"")</f>
        <v/>
      </c>
      <c r="W28" s="47" t="str">
        <f>IF(OR($I28=1,AND($I28=0,$L28=1)),中間シート!W28,"")</f>
        <v/>
      </c>
      <c r="X28" s="47" t="str">
        <f>IF(OR($I28=1,AND($I28=0,$L28=1)),中間シート!X28,"")</f>
        <v/>
      </c>
      <c r="Y28" s="47" t="str">
        <f>IF(OR($I28=1,AND($I28=0,$L28=1)),中間シート!Y28,"")</f>
        <v/>
      </c>
      <c r="Z28" s="47" t="str">
        <f>IF(OR($I28=1,AND($I28=0,$L28=1)),中間シート!Z28,"")</f>
        <v/>
      </c>
      <c r="AA28" s="47" t="str">
        <f>IF(OR($I28=1,AND($I28=0,$L28=1)),中間シート!AA28,"")</f>
        <v/>
      </c>
      <c r="AB28" s="47" t="str">
        <f>IF(OR($I28=1,AND($I28=0,$L28=1)),中間シート!AB28,"")</f>
        <v/>
      </c>
      <c r="AC28" s="47" t="str">
        <f>IF(OR($I28=1,AND($I28=0,$L28=1)),中間シート!AC28,"")</f>
        <v/>
      </c>
      <c r="AD28" s="47" t="str">
        <f>IF(OR($I28=1,AND($I28=0,$L28=1)),中間シート!AD28,"")</f>
        <v/>
      </c>
      <c r="AE28" s="47" t="str">
        <f>IF(OR($I28=1,AND($I28=0,$L28=1)),中間シート!AE28,"")</f>
        <v/>
      </c>
      <c r="AF28" s="47" t="str">
        <f>IF(OR($I28=1,AND($I28=0,$L28=1)),中間シート!AF28,"")</f>
        <v/>
      </c>
      <c r="AG28" s="140"/>
      <c r="AH28" s="47" t="str">
        <f>IF(OR($I28=1,AND($I28=0,$L28=1)),中間シート!AH28,"")</f>
        <v/>
      </c>
      <c r="AI28" s="47" t="str">
        <f>IF(OR($I28=1,AND($I28=0,$L28=1)),中間シート!AI28,"")</f>
        <v/>
      </c>
      <c r="AJ28" s="47" t="str">
        <f>IF(OR($I28=1,AND($I28=0,$L28=1)),中間シート!AJ28,"")</f>
        <v/>
      </c>
      <c r="AK28" s="47" t="str">
        <f>IF(OR($I28=1,AND($I28=0,$L28=1)),中間シート!AK28,"")</f>
        <v/>
      </c>
      <c r="AL28" s="47" t="str">
        <f>IF(OR($I28=1,AND($I28=0,$L28=1)),中間シート!AL28,"")</f>
        <v/>
      </c>
      <c r="AM28" s="47" t="str">
        <f>IF($H28=1,中間シート!AM28,"")</f>
        <v/>
      </c>
      <c r="AN28" s="47" t="str">
        <f>IF($H28=1,中間シート!AN28,"")</f>
        <v/>
      </c>
      <c r="AO28" s="47" t="str">
        <f>IF($H28=1,中間シート!AO28,"")</f>
        <v/>
      </c>
      <c r="AP28" s="140"/>
      <c r="AQ28" s="140"/>
      <c r="AR28" s="47" t="str">
        <f>IF(OR($I28=1,AND($I28=0,$L28=1)),中間シート!AR28,"")</f>
        <v/>
      </c>
      <c r="AS28" s="44"/>
      <c r="AT28" s="44"/>
      <c r="AU28" s="44"/>
      <c r="AV28" s="47" t="str">
        <f>IF(OR($I28=1,AND($I28=0,$L28=1)),中間シート!AS28,"")</f>
        <v/>
      </c>
      <c r="AW28" s="47" t="str">
        <f>IF(OR($I28=1,AND($I28=0,$L28=1)),中間シート!AT28,"")</f>
        <v/>
      </c>
      <c r="AX28" s="47" t="str">
        <f>IF(OR($I28=1,AND($I28=0,$L28=1)),中間シート!AU28,"")</f>
        <v/>
      </c>
      <c r="AY28" s="47" t="str">
        <f>IF(OR($I28=1,AND($I28=0,$L28=1)),中間シート!AV28,"")</f>
        <v/>
      </c>
      <c r="AZ28" s="47" t="str">
        <f>IF(OR($I28=1,AND($I28=0,$L28=1)),中間シート!AW28,"")</f>
        <v/>
      </c>
      <c r="BA28" s="47" t="str">
        <f>IF(OR($I28=1,AND($I28=0,$L28=1)),中間シート!AX28,"")</f>
        <v/>
      </c>
      <c r="BB28" s="47" t="str">
        <f>IF(OR($I28=1,AND($I28=0,$L28=1)),中間シート!AY28,"")</f>
        <v/>
      </c>
      <c r="BC28" s="47" t="str">
        <f>IF(OR($I28=1,AND($I28=0,$L28=1)),中間シート!AZ28,"")</f>
        <v/>
      </c>
      <c r="BD28" s="44">
        <f t="shared" si="4"/>
        <v>0</v>
      </c>
    </row>
    <row r="29" spans="1:56">
      <c r="A29" s="65">
        <f>中間シート!A29</f>
        <v>24</v>
      </c>
      <c r="B29" s="44">
        <f>中間シート!B29</f>
        <v>6</v>
      </c>
      <c r="C29" s="44" t="str">
        <f>中間シート!C29</f>
        <v/>
      </c>
      <c r="D29" s="44">
        <f>中間シート!D29</f>
        <v>0</v>
      </c>
      <c r="E29" s="44">
        <f>中間シート!E29</f>
        <v>0</v>
      </c>
      <c r="F29" s="44">
        <f>中間シート!F29</f>
        <v>0</v>
      </c>
      <c r="G29" s="44">
        <f>中間シート!G29</f>
        <v>4</v>
      </c>
      <c r="H29" s="44">
        <f>中間シート!H29</f>
        <v>0</v>
      </c>
      <c r="I29" s="44">
        <f>中間シート!I29</f>
        <v>0</v>
      </c>
      <c r="J29" s="44">
        <f>中間シート!J29</f>
        <v>0</v>
      </c>
      <c r="K29" s="44">
        <f>中間シート!K29</f>
        <v>0</v>
      </c>
      <c r="L29" s="43">
        <f>中間シート!L29</f>
        <v>0</v>
      </c>
      <c r="M29" s="65">
        <f>中間シート!M29</f>
        <v>0</v>
      </c>
      <c r="N29" s="45" t="str">
        <f>""</f>
        <v/>
      </c>
      <c r="O29" s="45" t="str">
        <f>""</f>
        <v/>
      </c>
      <c r="P29" s="45" t="str">
        <f>""</f>
        <v/>
      </c>
      <c r="Q29" s="46"/>
      <c r="R29" s="67" t="str">
        <f>IF(OR($I29=1,$I29=2,$I29=3,$I29=4,AND($I29=0,$L29=1)),中間シート!R29,"")</f>
        <v/>
      </c>
      <c r="S29" s="47" t="str">
        <f t="shared" si="5"/>
        <v/>
      </c>
      <c r="T29" s="45" t="str">
        <f>IF(OR($I29=1,AND($I29=0,$L29=1)),中間シート!T29,"")</f>
        <v/>
      </c>
      <c r="U29" s="47" t="str">
        <f>IF(OR($I29=1,AND($I29=0,$L29=1)),中間シート!U29,"")</f>
        <v/>
      </c>
      <c r="V29" s="47" t="str">
        <f>IF(OR($I29=1,AND($I29=0,$L29=1)),中間シート!V29,"")</f>
        <v/>
      </c>
      <c r="W29" s="47" t="str">
        <f>IF(OR($I29=1,AND($I29=0,$L29=1)),中間シート!W29,"")</f>
        <v/>
      </c>
      <c r="X29" s="47" t="str">
        <f>IF(OR($I29=1,AND($I29=0,$L29=1)),中間シート!X29,"")</f>
        <v/>
      </c>
      <c r="Y29" s="47" t="str">
        <f>IF(OR($I29=1,AND($I29=0,$L29=1)),中間シート!Y29,"")</f>
        <v/>
      </c>
      <c r="Z29" s="47" t="str">
        <f>IF(OR($I29=1,AND($I29=0,$L29=1)),中間シート!Z29,"")</f>
        <v/>
      </c>
      <c r="AA29" s="47" t="str">
        <f>IF(OR($I29=1,AND($I29=0,$L29=1)),中間シート!AA29,"")</f>
        <v/>
      </c>
      <c r="AB29" s="47" t="str">
        <f>IF(OR($I29=1,AND($I29=0,$L29=1)),中間シート!AB29,"")</f>
        <v/>
      </c>
      <c r="AC29" s="47" t="str">
        <f>IF(OR($I29=1,AND($I29=0,$L29=1)),中間シート!AC29,"")</f>
        <v/>
      </c>
      <c r="AD29" s="47" t="str">
        <f>IF(OR($I29=1,AND($I29=0,$L29=1)),中間シート!AD29,"")</f>
        <v/>
      </c>
      <c r="AE29" s="47" t="str">
        <f>IF(OR($I29=1,AND($I29=0,$L29=1)),中間シート!AE29,"")</f>
        <v/>
      </c>
      <c r="AF29" s="47" t="str">
        <f>IF(OR($I29=1,AND($I29=0,$L29=1)),中間シート!AF29,"")</f>
        <v/>
      </c>
      <c r="AG29" s="140"/>
      <c r="AH29" s="47" t="str">
        <f>IF(OR($I29=1,AND($I29=0,$L29=1)),中間シート!AH29,"")</f>
        <v/>
      </c>
      <c r="AI29" s="47" t="str">
        <f>IF(OR($I29=1,AND($I29=0,$L29=1)),中間シート!AI29,"")</f>
        <v/>
      </c>
      <c r="AJ29" s="47" t="str">
        <f>IF(OR($I29=1,AND($I29=0,$L29=1)),中間シート!AJ29,"")</f>
        <v/>
      </c>
      <c r="AK29" s="47" t="str">
        <f>IF(OR($I29=1,AND($I29=0,$L29=1)),中間シート!AK29,"")</f>
        <v/>
      </c>
      <c r="AL29" s="47" t="str">
        <f>IF(OR($I29=1,AND($I29=0,$L29=1)),中間シート!AL29,"")</f>
        <v/>
      </c>
      <c r="AM29" s="47" t="str">
        <f>IF($H29=1,中間シート!AM29,"")</f>
        <v/>
      </c>
      <c r="AN29" s="47" t="str">
        <f>IF($H29=1,中間シート!AN29,"")</f>
        <v/>
      </c>
      <c r="AO29" s="47" t="str">
        <f>IF($H29=1,中間シート!AO29,"")</f>
        <v/>
      </c>
      <c r="AP29" s="140"/>
      <c r="AQ29" s="140"/>
      <c r="AR29" s="47" t="str">
        <f>IF(OR($I29=1,AND($I29=0,$L29=1)),中間シート!AR29,"")</f>
        <v/>
      </c>
      <c r="AS29" s="44"/>
      <c r="AT29" s="44"/>
      <c r="AU29" s="44"/>
      <c r="AV29" s="47" t="str">
        <f>IF(OR($I29=1,AND($I29=0,$L29=1)),中間シート!AS29,"")</f>
        <v/>
      </c>
      <c r="AW29" s="47" t="str">
        <f>IF(OR($I29=1,AND($I29=0,$L29=1)),中間シート!AT29,"")</f>
        <v/>
      </c>
      <c r="AX29" s="47" t="str">
        <f>IF(OR($I29=1,AND($I29=0,$L29=1)),中間シート!AU29,"")</f>
        <v/>
      </c>
      <c r="AY29" s="47" t="str">
        <f>IF(OR($I29=1,AND($I29=0,$L29=1)),中間シート!AV29,"")</f>
        <v/>
      </c>
      <c r="AZ29" s="47" t="str">
        <f>IF(OR($I29=1,AND($I29=0,$L29=1)),中間シート!AW29,"")</f>
        <v/>
      </c>
      <c r="BA29" s="47" t="str">
        <f>IF(OR($I29=1,AND($I29=0,$L29=1)),中間シート!AX29,"")</f>
        <v/>
      </c>
      <c r="BB29" s="47" t="str">
        <f>IF(OR($I29=1,AND($I29=0,$L29=1)),中間シート!AY29,"")</f>
        <v/>
      </c>
      <c r="BC29" s="47" t="str">
        <f>IF(OR($I29=1,AND($I29=0,$L29=1)),中間シート!AZ29,"")</f>
        <v/>
      </c>
      <c r="BD29" s="44">
        <f t="shared" si="4"/>
        <v>0</v>
      </c>
    </row>
    <row r="30" spans="1:56">
      <c r="A30" s="65">
        <f>中間シート!A30</f>
        <v>25</v>
      </c>
      <c r="B30" s="44">
        <f>中間シート!B30</f>
        <v>7</v>
      </c>
      <c r="C30" s="44" t="str">
        <f>中間シート!C30</f>
        <v/>
      </c>
      <c r="D30" s="44">
        <f>中間シート!D30</f>
        <v>0</v>
      </c>
      <c r="E30" s="44">
        <f>中間シート!E30</f>
        <v>0</v>
      </c>
      <c r="F30" s="44">
        <f>中間シート!F30</f>
        <v>0</v>
      </c>
      <c r="G30" s="44">
        <f>中間シート!G30</f>
        <v>1</v>
      </c>
      <c r="H30" s="44">
        <f>中間シート!H30</f>
        <v>0</v>
      </c>
      <c r="I30" s="44">
        <f>中間シート!I30</f>
        <v>0</v>
      </c>
      <c r="J30" s="44">
        <f>中間シート!J30</f>
        <v>0</v>
      </c>
      <c r="K30" s="44">
        <f>中間シート!K30</f>
        <v>0</v>
      </c>
      <c r="L30" s="43">
        <f>中間シート!L30</f>
        <v>0</v>
      </c>
      <c r="M30" s="65">
        <f>中間シート!M30</f>
        <v>0</v>
      </c>
      <c r="N30" s="45"/>
      <c r="O30" s="45"/>
      <c r="P30" s="45"/>
      <c r="Q30" s="46"/>
      <c r="R30" s="67" t="str">
        <f>IF(OR($I30=1,$I30=2,$I30=3,$I30=4,AND($I30=0,$L30=1)),中間シート!R30,"")</f>
        <v/>
      </c>
      <c r="S30" s="47" t="str">
        <f t="shared" si="5"/>
        <v/>
      </c>
      <c r="T30" s="45" t="str">
        <f>IF(OR($I30=1,AND($I30=0,$L30=1)),中間シート!T30,"")</f>
        <v/>
      </c>
      <c r="U30" s="47" t="str">
        <f>IF(OR($I30=1,AND($I30=0,$L30=1)),中間シート!U30,"")</f>
        <v/>
      </c>
      <c r="V30" s="47" t="str">
        <f>IF(OR($I30=1,AND($I30=0,$L30=1)),中間シート!V30,"")</f>
        <v/>
      </c>
      <c r="W30" s="47" t="str">
        <f>IF(OR($I30=1,AND($I30=0,$L30=1)),中間シート!W30,"")</f>
        <v/>
      </c>
      <c r="X30" s="47" t="str">
        <f>IF(OR($I30=1,AND($I30=0,$L30=1)),中間シート!X30,"")</f>
        <v/>
      </c>
      <c r="Y30" s="47" t="str">
        <f>IF(OR($I30=1,AND($I30=0,$L30=1)),中間シート!Y30,"")</f>
        <v/>
      </c>
      <c r="Z30" s="47" t="str">
        <f>IF(OR($I30=1,AND($I30=0,$L30=1)),中間シート!Z30,"")</f>
        <v/>
      </c>
      <c r="AA30" s="47" t="str">
        <f>IF(OR($I30=1,AND($I30=0,$L30=1)),中間シート!AA30,"")</f>
        <v/>
      </c>
      <c r="AB30" s="47" t="str">
        <f>IF(OR($I30=1,AND($I30=0,$L30=1)),中間シート!AB30,"")</f>
        <v/>
      </c>
      <c r="AC30" s="47" t="str">
        <f>IF(OR($I30=1,AND($I30=0,$L30=1)),中間シート!AC30,"")</f>
        <v/>
      </c>
      <c r="AD30" s="47" t="str">
        <f>IF(OR($I30=1,AND($I30=0,$L30=1)),中間シート!AD30,"")</f>
        <v/>
      </c>
      <c r="AE30" s="47" t="str">
        <f>IF(OR($I30=1,AND($I30=0,$L30=1)),中間シート!AE30,"")</f>
        <v/>
      </c>
      <c r="AF30" s="47" t="str">
        <f>IF(OR($I30=1,AND($I30=0,$L30=1)),中間シート!AF30,"")</f>
        <v/>
      </c>
      <c r="AG30" s="140"/>
      <c r="AH30" s="47" t="str">
        <f>IF(OR($I30=1,AND($I30=0,$L30=1)),中間シート!AH30,"")</f>
        <v/>
      </c>
      <c r="AI30" s="47" t="str">
        <f>IF(OR($I30=1,AND($I30=0,$L30=1)),中間シート!AI30,"")</f>
        <v/>
      </c>
      <c r="AJ30" s="47" t="str">
        <f>IF(OR($I30=1,AND($I30=0,$L30=1)),中間シート!AJ30,"")</f>
        <v/>
      </c>
      <c r="AK30" s="47" t="str">
        <f>IF(OR($I30=1,AND($I30=0,$L30=1)),中間シート!AK30,"")</f>
        <v/>
      </c>
      <c r="AL30" s="47" t="str">
        <f>IF(OR($I30=1,AND($I30=0,$L30=1)),中間シート!AL30,"")</f>
        <v/>
      </c>
      <c r="AM30" s="47" t="str">
        <f>IF($H30=1,中間シート!AM30,"")</f>
        <v/>
      </c>
      <c r="AN30" s="47" t="str">
        <f>IF($H30=1,中間シート!AN30,"")</f>
        <v/>
      </c>
      <c r="AO30" s="47" t="str">
        <f>IF($H30=1,中間シート!AO30,"")</f>
        <v/>
      </c>
      <c r="AP30" s="140"/>
      <c r="AQ30" s="140"/>
      <c r="AR30" s="47" t="str">
        <f>IF(OR($I30=1,AND($I30=0,$L30=1)),中間シート!AR30,"")</f>
        <v/>
      </c>
      <c r="AS30" s="44"/>
      <c r="AT30" s="44"/>
      <c r="AU30" s="44"/>
      <c r="AV30" s="47" t="str">
        <f>IF(OR($I30=1,AND($I30=0,$L30=1)),中間シート!AS30,"")</f>
        <v/>
      </c>
      <c r="AW30" s="47" t="str">
        <f>IF(OR($I30=1,AND($I30=0,$L30=1)),中間シート!AT30,"")</f>
        <v/>
      </c>
      <c r="AX30" s="47" t="str">
        <f>IF(OR($I30=1,AND($I30=0,$L30=1)),中間シート!AU30,"")</f>
        <v/>
      </c>
      <c r="AY30" s="47" t="str">
        <f>IF(OR($I30=1,AND($I30=0,$L30=1)),中間シート!AV30,"")</f>
        <v/>
      </c>
      <c r="AZ30" s="47" t="str">
        <f>IF(OR($I30=1,AND($I30=0,$L30=1)),中間シート!AW30,"")</f>
        <v/>
      </c>
      <c r="BA30" s="47" t="str">
        <f>IF(OR($I30=1,AND($I30=0,$L30=1)),中間シート!AX30,"")</f>
        <v/>
      </c>
      <c r="BB30" s="47" t="str">
        <f>IF(OR($I30=1,AND($I30=0,$L30=1)),中間シート!AY30,"")</f>
        <v/>
      </c>
      <c r="BC30" s="47" t="str">
        <f>IF(OR($I30=1,AND($I30=0,$L30=1)),中間シート!AZ30,"")</f>
        <v/>
      </c>
      <c r="BD30" s="44">
        <f t="shared" si="4"/>
        <v>0</v>
      </c>
    </row>
    <row r="31" spans="1:56">
      <c r="A31" s="65">
        <f>中間シート!A31</f>
        <v>26</v>
      </c>
      <c r="B31" s="44">
        <f>中間シート!B31</f>
        <v>7</v>
      </c>
      <c r="C31" s="44" t="str">
        <f>中間シート!C31</f>
        <v/>
      </c>
      <c r="D31" s="44">
        <f>中間シート!D31</f>
        <v>0</v>
      </c>
      <c r="E31" s="44">
        <f>中間シート!E31</f>
        <v>0</v>
      </c>
      <c r="F31" s="44">
        <f>中間シート!F31</f>
        <v>0</v>
      </c>
      <c r="G31" s="44">
        <f>中間シート!G31</f>
        <v>2</v>
      </c>
      <c r="H31" s="44">
        <f>中間シート!H31</f>
        <v>0</v>
      </c>
      <c r="I31" s="44">
        <f>中間シート!I31</f>
        <v>0</v>
      </c>
      <c r="J31" s="44">
        <f>中間シート!J31</f>
        <v>0</v>
      </c>
      <c r="K31" s="44">
        <f>中間シート!K31</f>
        <v>0</v>
      </c>
      <c r="L31" s="43">
        <f>中間シート!L31</f>
        <v>0</v>
      </c>
      <c r="M31" s="65">
        <f>中間シート!M31</f>
        <v>0</v>
      </c>
      <c r="N31" s="45"/>
      <c r="O31" s="45"/>
      <c r="P31" s="45"/>
      <c r="Q31" s="46"/>
      <c r="R31" s="67" t="str">
        <f>IF(OR($I31=1,$I31=2,$I31=3,$I31=4,AND($I31=0,$L31=1)),中間シート!R31,"")</f>
        <v/>
      </c>
      <c r="S31" s="47" t="str">
        <f t="shared" si="5"/>
        <v/>
      </c>
      <c r="T31" s="45" t="str">
        <f>IF(OR($I31=1,AND($I31=0,$L31=1)),中間シート!T31,"")</f>
        <v/>
      </c>
      <c r="U31" s="47" t="str">
        <f>IF(OR($I31=1,AND($I31=0,$L31=1)),中間シート!U31,"")</f>
        <v/>
      </c>
      <c r="V31" s="47" t="str">
        <f>IF(OR($I31=1,AND($I31=0,$L31=1)),中間シート!V31,"")</f>
        <v/>
      </c>
      <c r="W31" s="47" t="str">
        <f>IF(OR($I31=1,AND($I31=0,$L31=1)),中間シート!W31,"")</f>
        <v/>
      </c>
      <c r="X31" s="47" t="str">
        <f>IF(OR($I31=1,AND($I31=0,$L31=1)),中間シート!X31,"")</f>
        <v/>
      </c>
      <c r="Y31" s="47" t="str">
        <f>IF(OR($I31=1,AND($I31=0,$L31=1)),中間シート!Y31,"")</f>
        <v/>
      </c>
      <c r="Z31" s="47" t="str">
        <f>IF(OR($I31=1,AND($I31=0,$L31=1)),中間シート!Z31,"")</f>
        <v/>
      </c>
      <c r="AA31" s="47" t="str">
        <f>IF(OR($I31=1,AND($I31=0,$L31=1)),中間シート!AA31,"")</f>
        <v/>
      </c>
      <c r="AB31" s="47" t="str">
        <f>IF(OR($I31=1,AND($I31=0,$L31=1)),中間シート!AB31,"")</f>
        <v/>
      </c>
      <c r="AC31" s="47" t="str">
        <f>IF(OR($I31=1,AND($I31=0,$L31=1)),中間シート!AC31,"")</f>
        <v/>
      </c>
      <c r="AD31" s="47" t="str">
        <f>IF(OR($I31=1,AND($I31=0,$L31=1)),中間シート!AD31,"")</f>
        <v/>
      </c>
      <c r="AE31" s="47" t="str">
        <f>IF(OR($I31=1,AND($I31=0,$L31=1)),中間シート!AE31,"")</f>
        <v/>
      </c>
      <c r="AF31" s="47" t="str">
        <f>IF(OR($I31=1,AND($I31=0,$L31=1)),中間シート!AF31,"")</f>
        <v/>
      </c>
      <c r="AG31" s="140"/>
      <c r="AH31" s="47" t="str">
        <f>IF(OR($I31=1,AND($I31=0,$L31=1)),中間シート!AH31,"")</f>
        <v/>
      </c>
      <c r="AI31" s="47" t="str">
        <f>IF(OR($I31=1,AND($I31=0,$L31=1)),中間シート!AI31,"")</f>
        <v/>
      </c>
      <c r="AJ31" s="47" t="str">
        <f>IF(OR($I31=1,AND($I31=0,$L31=1)),中間シート!AJ31,"")</f>
        <v/>
      </c>
      <c r="AK31" s="47" t="str">
        <f>IF(OR($I31=1,AND($I31=0,$L31=1)),中間シート!AK31,"")</f>
        <v/>
      </c>
      <c r="AL31" s="47" t="str">
        <f>IF(OR($I31=1,AND($I31=0,$L31=1)),中間シート!AL31,"")</f>
        <v/>
      </c>
      <c r="AM31" s="47" t="str">
        <f>IF($H31=1,中間シート!AM31,"")</f>
        <v/>
      </c>
      <c r="AN31" s="47" t="str">
        <f>IF($H31=1,中間シート!AN31,"")</f>
        <v/>
      </c>
      <c r="AO31" s="47" t="str">
        <f>IF($H31=1,中間シート!AO31,"")</f>
        <v/>
      </c>
      <c r="AP31" s="140"/>
      <c r="AQ31" s="140"/>
      <c r="AR31" s="47" t="str">
        <f>IF(OR($I31=1,AND($I31=0,$L31=1)),中間シート!AR31,"")</f>
        <v/>
      </c>
      <c r="AS31" s="44"/>
      <c r="AT31" s="44"/>
      <c r="AU31" s="44"/>
      <c r="AV31" s="47" t="str">
        <f>IF(OR($I31=1,AND($I31=0,$L31=1)),中間シート!AS31,"")</f>
        <v/>
      </c>
      <c r="AW31" s="47" t="str">
        <f>IF(OR($I31=1,AND($I31=0,$L31=1)),中間シート!AT31,"")</f>
        <v/>
      </c>
      <c r="AX31" s="47" t="str">
        <f>IF(OR($I31=1,AND($I31=0,$L31=1)),中間シート!AU31,"")</f>
        <v/>
      </c>
      <c r="AY31" s="47" t="str">
        <f>IF(OR($I31=1,AND($I31=0,$L31=1)),中間シート!AV31,"")</f>
        <v/>
      </c>
      <c r="AZ31" s="47" t="str">
        <f>IF(OR($I31=1,AND($I31=0,$L31=1)),中間シート!AW31,"")</f>
        <v/>
      </c>
      <c r="BA31" s="47" t="str">
        <f>IF(OR($I31=1,AND($I31=0,$L31=1)),中間シート!AX31,"")</f>
        <v/>
      </c>
      <c r="BB31" s="47" t="str">
        <f>IF(OR($I31=1,AND($I31=0,$L31=1)),中間シート!AY31,"")</f>
        <v/>
      </c>
      <c r="BC31" s="47" t="str">
        <f>IF(OR($I31=1,AND($I31=0,$L31=1)),中間シート!AZ31,"")</f>
        <v/>
      </c>
      <c r="BD31" s="44">
        <f t="shared" si="4"/>
        <v>0</v>
      </c>
    </row>
    <row r="32" spans="1:56">
      <c r="A32" s="65">
        <f>中間シート!A32</f>
        <v>27</v>
      </c>
      <c r="B32" s="44">
        <f>中間シート!B32</f>
        <v>7</v>
      </c>
      <c r="C32" s="44" t="str">
        <f>中間シート!C32</f>
        <v/>
      </c>
      <c r="D32" s="44">
        <f>中間シート!D32</f>
        <v>0</v>
      </c>
      <c r="E32" s="44">
        <f>中間シート!E32</f>
        <v>0</v>
      </c>
      <c r="F32" s="44">
        <f>中間シート!F32</f>
        <v>0</v>
      </c>
      <c r="G32" s="44">
        <f>中間シート!G32</f>
        <v>3</v>
      </c>
      <c r="H32" s="44">
        <f>中間シート!H32</f>
        <v>0</v>
      </c>
      <c r="I32" s="44">
        <f>中間シート!I32</f>
        <v>0</v>
      </c>
      <c r="J32" s="44">
        <f>中間シート!J32</f>
        <v>0</v>
      </c>
      <c r="K32" s="44">
        <f>中間シート!K32</f>
        <v>0</v>
      </c>
      <c r="L32" s="43">
        <f>中間シート!L32</f>
        <v>0</v>
      </c>
      <c r="M32" s="65">
        <f>中間シート!M32</f>
        <v>0</v>
      </c>
      <c r="N32" s="45"/>
      <c r="O32" s="45"/>
      <c r="P32" s="45"/>
      <c r="Q32" s="46"/>
      <c r="R32" s="67" t="str">
        <f>IF(OR($I32=1,$I32=2,$I32=3,$I32=4,AND($I32=0,$L32=1)),中間シート!R32,"")</f>
        <v/>
      </c>
      <c r="S32" s="47" t="str">
        <f t="shared" si="5"/>
        <v/>
      </c>
      <c r="T32" s="45" t="str">
        <f>IF(OR($I32=1,AND($I32=0,$L32=1)),中間シート!T32,"")</f>
        <v/>
      </c>
      <c r="U32" s="47" t="str">
        <f>IF(OR($I32=1,AND($I32=0,$L32=1)),中間シート!U32,"")</f>
        <v/>
      </c>
      <c r="V32" s="47" t="str">
        <f>IF(OR($I32=1,AND($I32=0,$L32=1)),中間シート!V32,"")</f>
        <v/>
      </c>
      <c r="W32" s="47" t="str">
        <f>IF(OR($I32=1,AND($I32=0,$L32=1)),中間シート!W32,"")</f>
        <v/>
      </c>
      <c r="X32" s="47" t="str">
        <f>IF(OR($I32=1,AND($I32=0,$L32=1)),中間シート!X32,"")</f>
        <v/>
      </c>
      <c r="Y32" s="47" t="str">
        <f>IF(OR($I32=1,AND($I32=0,$L32=1)),中間シート!Y32,"")</f>
        <v/>
      </c>
      <c r="Z32" s="47" t="str">
        <f>IF(OR($I32=1,AND($I32=0,$L32=1)),中間シート!Z32,"")</f>
        <v/>
      </c>
      <c r="AA32" s="47" t="str">
        <f>IF(OR($I32=1,AND($I32=0,$L32=1)),中間シート!AA32,"")</f>
        <v/>
      </c>
      <c r="AB32" s="47" t="str">
        <f>IF(OR($I32=1,AND($I32=0,$L32=1)),中間シート!AB32,"")</f>
        <v/>
      </c>
      <c r="AC32" s="47" t="str">
        <f>IF(OR($I32=1,AND($I32=0,$L32=1)),中間シート!AC32,"")</f>
        <v/>
      </c>
      <c r="AD32" s="47" t="str">
        <f>IF(OR($I32=1,AND($I32=0,$L32=1)),中間シート!AD32,"")</f>
        <v/>
      </c>
      <c r="AE32" s="47" t="str">
        <f>IF(OR($I32=1,AND($I32=0,$L32=1)),中間シート!AE32,"")</f>
        <v/>
      </c>
      <c r="AF32" s="47" t="str">
        <f>IF(OR($I32=1,AND($I32=0,$L32=1)),中間シート!AF32,"")</f>
        <v/>
      </c>
      <c r="AG32" s="140"/>
      <c r="AH32" s="47" t="str">
        <f>IF(OR($I32=1,AND($I32=0,$L32=1)),中間シート!AH32,"")</f>
        <v/>
      </c>
      <c r="AI32" s="47" t="str">
        <f>IF(OR($I32=1,AND($I32=0,$L32=1)),中間シート!AI32,"")</f>
        <v/>
      </c>
      <c r="AJ32" s="47" t="str">
        <f>IF(OR($I32=1,AND($I32=0,$L32=1)),中間シート!AJ32,"")</f>
        <v/>
      </c>
      <c r="AK32" s="47" t="str">
        <f>IF(OR($I32=1,AND($I32=0,$L32=1)),中間シート!AK32,"")</f>
        <v/>
      </c>
      <c r="AL32" s="47" t="str">
        <f>IF(OR($I32=1,AND($I32=0,$L32=1)),中間シート!AL32,"")</f>
        <v/>
      </c>
      <c r="AM32" s="47" t="str">
        <f>IF($H32=1,中間シート!AM32,"")</f>
        <v/>
      </c>
      <c r="AN32" s="47" t="str">
        <f>IF($H32=1,中間シート!AN32,"")</f>
        <v/>
      </c>
      <c r="AO32" s="47" t="str">
        <f>IF($H32=1,中間シート!AO32,"")</f>
        <v/>
      </c>
      <c r="AP32" s="140"/>
      <c r="AQ32" s="140"/>
      <c r="AR32" s="47" t="str">
        <f>IF(OR($I32=1,AND($I32=0,$L32=1)),中間シート!AR32,"")</f>
        <v/>
      </c>
      <c r="AS32" s="44"/>
      <c r="AT32" s="44"/>
      <c r="AU32" s="44"/>
      <c r="AV32" s="47" t="str">
        <f>IF(OR($I32=1,AND($I32=0,$L32=1)),中間シート!AS32,"")</f>
        <v/>
      </c>
      <c r="AW32" s="47" t="str">
        <f>IF(OR($I32=1,AND($I32=0,$L32=1)),中間シート!AT32,"")</f>
        <v/>
      </c>
      <c r="AX32" s="47" t="str">
        <f>IF(OR($I32=1,AND($I32=0,$L32=1)),中間シート!AU32,"")</f>
        <v/>
      </c>
      <c r="AY32" s="47" t="str">
        <f>IF(OR($I32=1,AND($I32=0,$L32=1)),中間シート!AV32,"")</f>
        <v/>
      </c>
      <c r="AZ32" s="47" t="str">
        <f>IF(OR($I32=1,AND($I32=0,$L32=1)),中間シート!AW32,"")</f>
        <v/>
      </c>
      <c r="BA32" s="47" t="str">
        <f>IF(OR($I32=1,AND($I32=0,$L32=1)),中間シート!AX32,"")</f>
        <v/>
      </c>
      <c r="BB32" s="47" t="str">
        <f>IF(OR($I32=1,AND($I32=0,$L32=1)),中間シート!AY32,"")</f>
        <v/>
      </c>
      <c r="BC32" s="47" t="str">
        <f>IF(OR($I32=1,AND($I32=0,$L32=1)),中間シート!AZ32,"")</f>
        <v/>
      </c>
      <c r="BD32" s="44">
        <f t="shared" si="4"/>
        <v>0</v>
      </c>
    </row>
    <row r="33" spans="1:56">
      <c r="A33" s="65">
        <f>中間シート!A33</f>
        <v>28</v>
      </c>
      <c r="B33" s="44">
        <f>中間シート!B33</f>
        <v>7</v>
      </c>
      <c r="C33" s="44" t="str">
        <f>中間シート!C33</f>
        <v/>
      </c>
      <c r="D33" s="44">
        <f>中間シート!D33</f>
        <v>0</v>
      </c>
      <c r="E33" s="44">
        <f>中間シート!E33</f>
        <v>0</v>
      </c>
      <c r="F33" s="44">
        <f>中間シート!F33</f>
        <v>0</v>
      </c>
      <c r="G33" s="44">
        <f>中間シート!G33</f>
        <v>4</v>
      </c>
      <c r="H33" s="44">
        <f>中間シート!H33</f>
        <v>0</v>
      </c>
      <c r="I33" s="44">
        <f>中間シート!I33</f>
        <v>0</v>
      </c>
      <c r="J33" s="44">
        <f>中間シート!J33</f>
        <v>0</v>
      </c>
      <c r="K33" s="44">
        <f>中間シート!K33</f>
        <v>0</v>
      </c>
      <c r="L33" s="43">
        <f>中間シート!L33</f>
        <v>0</v>
      </c>
      <c r="M33" s="65">
        <f>中間シート!M33</f>
        <v>0</v>
      </c>
      <c r="N33" s="45"/>
      <c r="O33" s="45"/>
      <c r="P33" s="45"/>
      <c r="Q33" s="46"/>
      <c r="R33" s="67" t="str">
        <f>IF(OR($I33=1,$I33=2,$I33=3,$I33=4,AND($I33=0,$L33=1)),中間シート!R33,"")</f>
        <v/>
      </c>
      <c r="S33" s="47" t="str">
        <f t="shared" si="5"/>
        <v/>
      </c>
      <c r="T33" s="45" t="str">
        <f>IF(OR($I33=1,AND($I33=0,$L33=1)),中間シート!T33,"")</f>
        <v/>
      </c>
      <c r="U33" s="47" t="str">
        <f>IF(OR($I33=1,AND($I33=0,$L33=1)),中間シート!U33,"")</f>
        <v/>
      </c>
      <c r="V33" s="47" t="str">
        <f>IF(OR($I33=1,AND($I33=0,$L33=1)),中間シート!V33,"")</f>
        <v/>
      </c>
      <c r="W33" s="47" t="str">
        <f>IF(OR($I33=1,AND($I33=0,$L33=1)),中間シート!W33,"")</f>
        <v/>
      </c>
      <c r="X33" s="47" t="str">
        <f>IF(OR($I33=1,AND($I33=0,$L33=1)),中間シート!X33,"")</f>
        <v/>
      </c>
      <c r="Y33" s="47" t="str">
        <f>IF(OR($I33=1,AND($I33=0,$L33=1)),中間シート!Y33,"")</f>
        <v/>
      </c>
      <c r="Z33" s="47" t="str">
        <f>IF(OR($I33=1,AND($I33=0,$L33=1)),中間シート!Z33,"")</f>
        <v/>
      </c>
      <c r="AA33" s="47" t="str">
        <f>IF(OR($I33=1,AND($I33=0,$L33=1)),中間シート!AA33,"")</f>
        <v/>
      </c>
      <c r="AB33" s="47" t="str">
        <f>IF(OR($I33=1,AND($I33=0,$L33=1)),中間シート!AB33,"")</f>
        <v/>
      </c>
      <c r="AC33" s="47" t="str">
        <f>IF(OR($I33=1,AND($I33=0,$L33=1)),中間シート!AC33,"")</f>
        <v/>
      </c>
      <c r="AD33" s="47" t="str">
        <f>IF(OR($I33=1,AND($I33=0,$L33=1)),中間シート!AD33,"")</f>
        <v/>
      </c>
      <c r="AE33" s="47" t="str">
        <f>IF(OR($I33=1,AND($I33=0,$L33=1)),中間シート!AE33,"")</f>
        <v/>
      </c>
      <c r="AF33" s="47" t="str">
        <f>IF(OR($I33=1,AND($I33=0,$L33=1)),中間シート!AF33,"")</f>
        <v/>
      </c>
      <c r="AG33" s="140"/>
      <c r="AH33" s="47" t="str">
        <f>IF(OR($I33=1,AND($I33=0,$L33=1)),中間シート!AH33,"")</f>
        <v/>
      </c>
      <c r="AI33" s="47" t="str">
        <f>IF(OR($I33=1,AND($I33=0,$L33=1)),中間シート!AI33,"")</f>
        <v/>
      </c>
      <c r="AJ33" s="47" t="str">
        <f>IF(OR($I33=1,AND($I33=0,$L33=1)),中間シート!AJ33,"")</f>
        <v/>
      </c>
      <c r="AK33" s="47" t="str">
        <f>IF(OR($I33=1,AND($I33=0,$L33=1)),中間シート!AK33,"")</f>
        <v/>
      </c>
      <c r="AL33" s="47" t="str">
        <f>IF(OR($I33=1,AND($I33=0,$L33=1)),中間シート!AL33,"")</f>
        <v/>
      </c>
      <c r="AM33" s="47" t="str">
        <f>IF($H33=1,中間シート!AM33,"")</f>
        <v/>
      </c>
      <c r="AN33" s="47" t="str">
        <f>IF($H33=1,中間シート!AN33,"")</f>
        <v/>
      </c>
      <c r="AO33" s="47" t="str">
        <f>IF($H33=1,中間シート!AO33,"")</f>
        <v/>
      </c>
      <c r="AP33" s="140"/>
      <c r="AQ33" s="140"/>
      <c r="AR33" s="47" t="str">
        <f>IF(OR($I33=1,AND($I33=0,$L33=1)),中間シート!AR33,"")</f>
        <v/>
      </c>
      <c r="AS33" s="44"/>
      <c r="AT33" s="44"/>
      <c r="AU33" s="44"/>
      <c r="AV33" s="47" t="str">
        <f>IF(OR($I33=1,AND($I33=0,$L33=1)),中間シート!AS33,"")</f>
        <v/>
      </c>
      <c r="AW33" s="47" t="str">
        <f>IF(OR($I33=1,AND($I33=0,$L33=1)),中間シート!AT33,"")</f>
        <v/>
      </c>
      <c r="AX33" s="47" t="str">
        <f>IF(OR($I33=1,AND($I33=0,$L33=1)),中間シート!AU33,"")</f>
        <v/>
      </c>
      <c r="AY33" s="47" t="str">
        <f>IF(OR($I33=1,AND($I33=0,$L33=1)),中間シート!AV33,"")</f>
        <v/>
      </c>
      <c r="AZ33" s="47" t="str">
        <f>IF(OR($I33=1,AND($I33=0,$L33=1)),中間シート!AW33,"")</f>
        <v/>
      </c>
      <c r="BA33" s="47" t="str">
        <f>IF(OR($I33=1,AND($I33=0,$L33=1)),中間シート!AX33,"")</f>
        <v/>
      </c>
      <c r="BB33" s="47" t="str">
        <f>IF(OR($I33=1,AND($I33=0,$L33=1)),中間シート!AY33,"")</f>
        <v/>
      </c>
      <c r="BC33" s="47" t="str">
        <f>IF(OR($I33=1,AND($I33=0,$L33=1)),中間シート!AZ33,"")</f>
        <v/>
      </c>
      <c r="BD33" s="44">
        <f t="shared" si="4"/>
        <v>0</v>
      </c>
    </row>
    <row r="34" spans="1:56">
      <c r="A34" s="65">
        <f>中間シート!A34</f>
        <v>29</v>
      </c>
      <c r="B34" s="44">
        <f>中間シート!B34</f>
        <v>8</v>
      </c>
      <c r="C34" s="44" t="str">
        <f>中間シート!C34</f>
        <v/>
      </c>
      <c r="D34" s="44">
        <f>中間シート!D34</f>
        <v>0</v>
      </c>
      <c r="E34" s="44">
        <f>中間シート!E34</f>
        <v>0</v>
      </c>
      <c r="F34" s="44">
        <f>中間シート!F34</f>
        <v>0</v>
      </c>
      <c r="G34" s="44">
        <f>中間シート!G34</f>
        <v>1</v>
      </c>
      <c r="H34" s="44">
        <f>中間シート!H34</f>
        <v>0</v>
      </c>
      <c r="I34" s="44">
        <f>中間シート!I34</f>
        <v>0</v>
      </c>
      <c r="J34" s="44">
        <f>中間シート!J34</f>
        <v>0</v>
      </c>
      <c r="K34" s="44">
        <f>中間シート!K34</f>
        <v>0</v>
      </c>
      <c r="L34" s="43">
        <f>中間シート!L34</f>
        <v>0</v>
      </c>
      <c r="M34" s="65">
        <f>中間シート!M34</f>
        <v>0</v>
      </c>
      <c r="N34" s="45"/>
      <c r="O34" s="45"/>
      <c r="P34" s="45"/>
      <c r="Q34" s="46"/>
      <c r="R34" s="67" t="str">
        <f>IF(OR($I34=1,$I34=2,$I34=3,$I34=4,AND($I34=0,$L34=1)),中間シート!R34,"")</f>
        <v/>
      </c>
      <c r="S34" s="47" t="str">
        <f t="shared" si="5"/>
        <v/>
      </c>
      <c r="T34" s="45" t="str">
        <f>IF(OR($I34=1,AND($I34=0,$L34=1)),中間シート!T34,"")</f>
        <v/>
      </c>
      <c r="U34" s="47" t="str">
        <f>IF(OR($I34=1,AND($I34=0,$L34=1)),中間シート!U34,"")</f>
        <v/>
      </c>
      <c r="V34" s="47" t="str">
        <f>IF(OR($I34=1,AND($I34=0,$L34=1)),中間シート!V34,"")</f>
        <v/>
      </c>
      <c r="W34" s="47" t="str">
        <f>IF(OR($I34=1,AND($I34=0,$L34=1)),中間シート!W34,"")</f>
        <v/>
      </c>
      <c r="X34" s="47" t="str">
        <f>IF(OR($I34=1,AND($I34=0,$L34=1)),中間シート!X34,"")</f>
        <v/>
      </c>
      <c r="Y34" s="47" t="str">
        <f>IF(OR($I34=1,AND($I34=0,$L34=1)),中間シート!Y34,"")</f>
        <v/>
      </c>
      <c r="Z34" s="47" t="str">
        <f>IF(OR($I34=1,AND($I34=0,$L34=1)),中間シート!Z34,"")</f>
        <v/>
      </c>
      <c r="AA34" s="47" t="str">
        <f>IF(OR($I34=1,AND($I34=0,$L34=1)),中間シート!AA34,"")</f>
        <v/>
      </c>
      <c r="AB34" s="47" t="str">
        <f>IF(OR($I34=1,AND($I34=0,$L34=1)),中間シート!AB34,"")</f>
        <v/>
      </c>
      <c r="AC34" s="47" t="str">
        <f>IF(OR($I34=1,AND($I34=0,$L34=1)),中間シート!AC34,"")</f>
        <v/>
      </c>
      <c r="AD34" s="47" t="str">
        <f>IF(OR($I34=1,AND($I34=0,$L34=1)),中間シート!AD34,"")</f>
        <v/>
      </c>
      <c r="AE34" s="47" t="str">
        <f>IF(OR($I34=1,AND($I34=0,$L34=1)),中間シート!AE34,"")</f>
        <v/>
      </c>
      <c r="AF34" s="47" t="str">
        <f>IF(OR($I34=1,AND($I34=0,$L34=1)),中間シート!AF34,"")</f>
        <v/>
      </c>
      <c r="AG34" s="140"/>
      <c r="AH34" s="47" t="str">
        <f>IF(OR($I34=1,AND($I34=0,$L34=1)),中間シート!AH34,"")</f>
        <v/>
      </c>
      <c r="AI34" s="47" t="str">
        <f>IF(OR($I34=1,AND($I34=0,$L34=1)),中間シート!AI34,"")</f>
        <v/>
      </c>
      <c r="AJ34" s="47" t="str">
        <f>IF(OR($I34=1,AND($I34=0,$L34=1)),中間シート!AJ34,"")</f>
        <v/>
      </c>
      <c r="AK34" s="47" t="str">
        <f>IF(OR($I34=1,AND($I34=0,$L34=1)),中間シート!AK34,"")</f>
        <v/>
      </c>
      <c r="AL34" s="47" t="str">
        <f>IF(OR($I34=1,AND($I34=0,$L34=1)),中間シート!AL34,"")</f>
        <v/>
      </c>
      <c r="AM34" s="47" t="str">
        <f>IF($H34=1,中間シート!AM34,"")</f>
        <v/>
      </c>
      <c r="AN34" s="47" t="str">
        <f>IF($H34=1,中間シート!AN34,"")</f>
        <v/>
      </c>
      <c r="AO34" s="47" t="str">
        <f>IF($H34=1,中間シート!AO34,"")</f>
        <v/>
      </c>
      <c r="AP34" s="140"/>
      <c r="AQ34" s="140"/>
      <c r="AR34" s="47" t="str">
        <f>IF(OR($I34=1,AND($I34=0,$L34=1)),中間シート!AR34,"")</f>
        <v/>
      </c>
      <c r="AS34" s="44"/>
      <c r="AT34" s="44"/>
      <c r="AU34" s="44"/>
      <c r="AV34" s="47" t="str">
        <f>IF(OR($I34=1,AND($I34=0,$L34=1)),中間シート!AS34,"")</f>
        <v/>
      </c>
      <c r="AW34" s="47" t="str">
        <f>IF(OR($I34=1,AND($I34=0,$L34=1)),中間シート!AT34,"")</f>
        <v/>
      </c>
      <c r="AX34" s="47" t="str">
        <f>IF(OR($I34=1,AND($I34=0,$L34=1)),中間シート!AU34,"")</f>
        <v/>
      </c>
      <c r="AY34" s="47" t="str">
        <f>IF(OR($I34=1,AND($I34=0,$L34=1)),中間シート!AV34,"")</f>
        <v/>
      </c>
      <c r="AZ34" s="47" t="str">
        <f>IF(OR($I34=1,AND($I34=0,$L34=1)),中間シート!AW34,"")</f>
        <v/>
      </c>
      <c r="BA34" s="47" t="str">
        <f>IF(OR($I34=1,AND($I34=0,$L34=1)),中間シート!AX34,"")</f>
        <v/>
      </c>
      <c r="BB34" s="47" t="str">
        <f>IF(OR($I34=1,AND($I34=0,$L34=1)),中間シート!AY34,"")</f>
        <v/>
      </c>
      <c r="BC34" s="47" t="str">
        <f>IF(OR($I34=1,AND($I34=0,$L34=1)),中間シート!AZ34,"")</f>
        <v/>
      </c>
      <c r="BD34" s="44">
        <f t="shared" si="4"/>
        <v>0</v>
      </c>
    </row>
    <row r="35" spans="1:56">
      <c r="A35" s="65">
        <f>中間シート!A35</f>
        <v>30</v>
      </c>
      <c r="B35" s="44">
        <f>中間シート!B35</f>
        <v>8</v>
      </c>
      <c r="C35" s="44" t="str">
        <f>中間シート!C35</f>
        <v/>
      </c>
      <c r="D35" s="44">
        <f>中間シート!D35</f>
        <v>0</v>
      </c>
      <c r="E35" s="44">
        <f>中間シート!E35</f>
        <v>0</v>
      </c>
      <c r="F35" s="44">
        <f>中間シート!F35</f>
        <v>0</v>
      </c>
      <c r="G35" s="44">
        <f>中間シート!G35</f>
        <v>2</v>
      </c>
      <c r="H35" s="44">
        <f>中間シート!H35</f>
        <v>0</v>
      </c>
      <c r="I35" s="44">
        <f>中間シート!I35</f>
        <v>0</v>
      </c>
      <c r="J35" s="44">
        <f>中間シート!J35</f>
        <v>0</v>
      </c>
      <c r="K35" s="44">
        <f>中間シート!K35</f>
        <v>0</v>
      </c>
      <c r="L35" s="43">
        <f>中間シート!L35</f>
        <v>0</v>
      </c>
      <c r="M35" s="65">
        <f>中間シート!M35</f>
        <v>0</v>
      </c>
      <c r="N35" s="45"/>
      <c r="O35" s="45"/>
      <c r="P35" s="45"/>
      <c r="Q35" s="46"/>
      <c r="R35" s="67" t="str">
        <f>IF(OR($I35=1,$I35=2,$I35=3,$I35=4,AND($I35=0,$L35=1)),中間シート!R35,"")</f>
        <v/>
      </c>
      <c r="S35" s="47" t="str">
        <f t="shared" si="5"/>
        <v/>
      </c>
      <c r="T35" s="45" t="str">
        <f>IF(OR($I35=1,AND($I35=0,$L35=1)),中間シート!T35,"")</f>
        <v/>
      </c>
      <c r="U35" s="47" t="str">
        <f>IF(OR($I35=1,AND($I35=0,$L35=1)),中間シート!U35,"")</f>
        <v/>
      </c>
      <c r="V35" s="47" t="str">
        <f>IF(OR($I35=1,AND($I35=0,$L35=1)),中間シート!V35,"")</f>
        <v/>
      </c>
      <c r="W35" s="47" t="str">
        <f>IF(OR($I35=1,AND($I35=0,$L35=1)),中間シート!W35,"")</f>
        <v/>
      </c>
      <c r="X35" s="47" t="str">
        <f>IF(OR($I35=1,AND($I35=0,$L35=1)),中間シート!X35,"")</f>
        <v/>
      </c>
      <c r="Y35" s="47" t="str">
        <f>IF(OR($I35=1,AND($I35=0,$L35=1)),中間シート!Y35,"")</f>
        <v/>
      </c>
      <c r="Z35" s="47" t="str">
        <f>IF(OR($I35=1,AND($I35=0,$L35=1)),中間シート!Z35,"")</f>
        <v/>
      </c>
      <c r="AA35" s="47" t="str">
        <f>IF(OR($I35=1,AND($I35=0,$L35=1)),中間シート!AA35,"")</f>
        <v/>
      </c>
      <c r="AB35" s="47" t="str">
        <f>IF(OR($I35=1,AND($I35=0,$L35=1)),中間シート!AB35,"")</f>
        <v/>
      </c>
      <c r="AC35" s="47" t="str">
        <f>IF(OR($I35=1,AND($I35=0,$L35=1)),中間シート!AC35,"")</f>
        <v/>
      </c>
      <c r="AD35" s="47" t="str">
        <f>IF(OR($I35=1,AND($I35=0,$L35=1)),中間シート!AD35,"")</f>
        <v/>
      </c>
      <c r="AE35" s="47" t="str">
        <f>IF(OR($I35=1,AND($I35=0,$L35=1)),中間シート!AE35,"")</f>
        <v/>
      </c>
      <c r="AF35" s="47" t="str">
        <f>IF(OR($I35=1,AND($I35=0,$L35=1)),中間シート!AF35,"")</f>
        <v/>
      </c>
      <c r="AG35" s="140"/>
      <c r="AH35" s="47" t="str">
        <f>IF(OR($I35=1,AND($I35=0,$L35=1)),中間シート!AH35,"")</f>
        <v/>
      </c>
      <c r="AI35" s="47" t="str">
        <f>IF(OR($I35=1,AND($I35=0,$L35=1)),中間シート!AI35,"")</f>
        <v/>
      </c>
      <c r="AJ35" s="47" t="str">
        <f>IF(OR($I35=1,AND($I35=0,$L35=1)),中間シート!AJ35,"")</f>
        <v/>
      </c>
      <c r="AK35" s="47" t="str">
        <f>IF(OR($I35=1,AND($I35=0,$L35=1)),中間シート!AK35,"")</f>
        <v/>
      </c>
      <c r="AL35" s="47" t="str">
        <f>IF(OR($I35=1,AND($I35=0,$L35=1)),中間シート!AL35,"")</f>
        <v/>
      </c>
      <c r="AM35" s="47" t="str">
        <f>IF($H35=1,中間シート!AM35,"")</f>
        <v/>
      </c>
      <c r="AN35" s="47" t="str">
        <f>IF($H35=1,中間シート!AN35,"")</f>
        <v/>
      </c>
      <c r="AO35" s="47" t="str">
        <f>IF($H35=1,中間シート!AO35,"")</f>
        <v/>
      </c>
      <c r="AP35" s="140"/>
      <c r="AQ35" s="140"/>
      <c r="AR35" s="47" t="str">
        <f>IF(OR($I35=1,AND($I35=0,$L35=1)),中間シート!AR35,"")</f>
        <v/>
      </c>
      <c r="AS35" s="44"/>
      <c r="AT35" s="44"/>
      <c r="AU35" s="44"/>
      <c r="AV35" s="47" t="str">
        <f>IF(OR($I35=1,AND($I35=0,$L35=1)),中間シート!AS35,"")</f>
        <v/>
      </c>
      <c r="AW35" s="47" t="str">
        <f>IF(OR($I35=1,AND($I35=0,$L35=1)),中間シート!AT35,"")</f>
        <v/>
      </c>
      <c r="AX35" s="47" t="str">
        <f>IF(OR($I35=1,AND($I35=0,$L35=1)),中間シート!AU35,"")</f>
        <v/>
      </c>
      <c r="AY35" s="47" t="str">
        <f>IF(OR($I35=1,AND($I35=0,$L35=1)),中間シート!AV35,"")</f>
        <v/>
      </c>
      <c r="AZ35" s="47" t="str">
        <f>IF(OR($I35=1,AND($I35=0,$L35=1)),中間シート!AW35,"")</f>
        <v/>
      </c>
      <c r="BA35" s="47" t="str">
        <f>IF(OR($I35=1,AND($I35=0,$L35=1)),中間シート!AX35,"")</f>
        <v/>
      </c>
      <c r="BB35" s="47" t="str">
        <f>IF(OR($I35=1,AND($I35=0,$L35=1)),中間シート!AY35,"")</f>
        <v/>
      </c>
      <c r="BC35" s="47" t="str">
        <f>IF(OR($I35=1,AND($I35=0,$L35=1)),中間シート!AZ35,"")</f>
        <v/>
      </c>
      <c r="BD35" s="44">
        <f t="shared" si="4"/>
        <v>0</v>
      </c>
    </row>
    <row r="36" spans="1:56">
      <c r="A36" s="65">
        <f>中間シート!A36</f>
        <v>31</v>
      </c>
      <c r="B36" s="44">
        <f>中間シート!B36</f>
        <v>8</v>
      </c>
      <c r="C36" s="44" t="str">
        <f>中間シート!C36</f>
        <v/>
      </c>
      <c r="D36" s="44">
        <f>中間シート!D36</f>
        <v>0</v>
      </c>
      <c r="E36" s="44">
        <f>中間シート!E36</f>
        <v>0</v>
      </c>
      <c r="F36" s="44">
        <f>中間シート!F36</f>
        <v>0</v>
      </c>
      <c r="G36" s="44">
        <f>中間シート!G36</f>
        <v>3</v>
      </c>
      <c r="H36" s="44">
        <f>中間シート!H36</f>
        <v>0</v>
      </c>
      <c r="I36" s="44">
        <f>中間シート!I36</f>
        <v>0</v>
      </c>
      <c r="J36" s="44">
        <f>中間シート!J36</f>
        <v>0</v>
      </c>
      <c r="K36" s="44">
        <f>中間シート!K36</f>
        <v>0</v>
      </c>
      <c r="L36" s="43">
        <f>中間シート!L36</f>
        <v>0</v>
      </c>
      <c r="M36" s="65">
        <f>中間シート!M36</f>
        <v>0</v>
      </c>
      <c r="N36" s="45"/>
      <c r="O36" s="45"/>
      <c r="P36" s="45"/>
      <c r="Q36" s="46"/>
      <c r="R36" s="67" t="str">
        <f>IF(OR($I36=1,$I36=2,$I36=3,$I36=4,AND($I36=0,$L36=1)),中間シート!R36,"")</f>
        <v/>
      </c>
      <c r="S36" s="47" t="str">
        <f t="shared" si="5"/>
        <v/>
      </c>
      <c r="T36" s="45" t="str">
        <f>IF(OR($I36=1,AND($I36=0,$L36=1)),中間シート!T36,"")</f>
        <v/>
      </c>
      <c r="U36" s="47" t="str">
        <f>IF(OR($I36=1,AND($I36=0,$L36=1)),中間シート!U36,"")</f>
        <v/>
      </c>
      <c r="V36" s="47" t="str">
        <f>IF(OR($I36=1,AND($I36=0,$L36=1)),中間シート!V36,"")</f>
        <v/>
      </c>
      <c r="W36" s="47" t="str">
        <f>IF(OR($I36=1,AND($I36=0,$L36=1)),中間シート!W36,"")</f>
        <v/>
      </c>
      <c r="X36" s="47" t="str">
        <f>IF(OR($I36=1,AND($I36=0,$L36=1)),中間シート!X36,"")</f>
        <v/>
      </c>
      <c r="Y36" s="47" t="str">
        <f>IF(OR($I36=1,AND($I36=0,$L36=1)),中間シート!Y36,"")</f>
        <v/>
      </c>
      <c r="Z36" s="47" t="str">
        <f>IF(OR($I36=1,AND($I36=0,$L36=1)),中間シート!Z36,"")</f>
        <v/>
      </c>
      <c r="AA36" s="47" t="str">
        <f>IF(OR($I36=1,AND($I36=0,$L36=1)),中間シート!AA36,"")</f>
        <v/>
      </c>
      <c r="AB36" s="47" t="str">
        <f>IF(OR($I36=1,AND($I36=0,$L36=1)),中間シート!AB36,"")</f>
        <v/>
      </c>
      <c r="AC36" s="47" t="str">
        <f>IF(OR($I36=1,AND($I36=0,$L36=1)),中間シート!AC36,"")</f>
        <v/>
      </c>
      <c r="AD36" s="47" t="str">
        <f>IF(OR($I36=1,AND($I36=0,$L36=1)),中間シート!AD36,"")</f>
        <v/>
      </c>
      <c r="AE36" s="47" t="str">
        <f>IF(OR($I36=1,AND($I36=0,$L36=1)),中間シート!AE36,"")</f>
        <v/>
      </c>
      <c r="AF36" s="47" t="str">
        <f>IF(OR($I36=1,AND($I36=0,$L36=1)),中間シート!AF36,"")</f>
        <v/>
      </c>
      <c r="AG36" s="140"/>
      <c r="AH36" s="47" t="str">
        <f>IF(OR($I36=1,AND($I36=0,$L36=1)),中間シート!AH36,"")</f>
        <v/>
      </c>
      <c r="AI36" s="47" t="str">
        <f>IF(OR($I36=1,AND($I36=0,$L36=1)),中間シート!AI36,"")</f>
        <v/>
      </c>
      <c r="AJ36" s="47" t="str">
        <f>IF(OR($I36=1,AND($I36=0,$L36=1)),中間シート!AJ36,"")</f>
        <v/>
      </c>
      <c r="AK36" s="47" t="str">
        <f>IF(OR($I36=1,AND($I36=0,$L36=1)),中間シート!AK36,"")</f>
        <v/>
      </c>
      <c r="AL36" s="47" t="str">
        <f>IF(OR($I36=1,AND($I36=0,$L36=1)),中間シート!AL36,"")</f>
        <v/>
      </c>
      <c r="AM36" s="47" t="str">
        <f>IF($H36=1,中間シート!AM36,"")</f>
        <v/>
      </c>
      <c r="AN36" s="47" t="str">
        <f>IF($H36=1,中間シート!AN36,"")</f>
        <v/>
      </c>
      <c r="AO36" s="47" t="str">
        <f>IF($H36=1,中間シート!AO36,"")</f>
        <v/>
      </c>
      <c r="AP36" s="140"/>
      <c r="AQ36" s="140"/>
      <c r="AR36" s="47" t="str">
        <f>IF(OR($I36=1,AND($I36=0,$L36=1)),中間シート!AR36,"")</f>
        <v/>
      </c>
      <c r="AS36" s="44"/>
      <c r="AT36" s="44"/>
      <c r="AU36" s="44"/>
      <c r="AV36" s="47" t="str">
        <f>IF(OR($I36=1,AND($I36=0,$L36=1)),中間シート!AS36,"")</f>
        <v/>
      </c>
      <c r="AW36" s="47" t="str">
        <f>IF(OR($I36=1,AND($I36=0,$L36=1)),中間シート!AT36,"")</f>
        <v/>
      </c>
      <c r="AX36" s="47" t="str">
        <f>IF(OR($I36=1,AND($I36=0,$L36=1)),中間シート!AU36,"")</f>
        <v/>
      </c>
      <c r="AY36" s="47" t="str">
        <f>IF(OR($I36=1,AND($I36=0,$L36=1)),中間シート!AV36,"")</f>
        <v/>
      </c>
      <c r="AZ36" s="47" t="str">
        <f>IF(OR($I36=1,AND($I36=0,$L36=1)),中間シート!AW36,"")</f>
        <v/>
      </c>
      <c r="BA36" s="47" t="str">
        <f>IF(OR($I36=1,AND($I36=0,$L36=1)),中間シート!AX36,"")</f>
        <v/>
      </c>
      <c r="BB36" s="47" t="str">
        <f>IF(OR($I36=1,AND($I36=0,$L36=1)),中間シート!AY36,"")</f>
        <v/>
      </c>
      <c r="BC36" s="47" t="str">
        <f>IF(OR($I36=1,AND($I36=0,$L36=1)),中間シート!AZ36,"")</f>
        <v/>
      </c>
      <c r="BD36" s="44">
        <f t="shared" si="4"/>
        <v>0</v>
      </c>
    </row>
    <row r="37" spans="1:56">
      <c r="A37" s="65">
        <f>中間シート!A37</f>
        <v>32</v>
      </c>
      <c r="B37" s="44">
        <f>中間シート!B37</f>
        <v>8</v>
      </c>
      <c r="C37" s="44" t="str">
        <f>中間シート!C37</f>
        <v/>
      </c>
      <c r="D37" s="44">
        <f>中間シート!D37</f>
        <v>0</v>
      </c>
      <c r="E37" s="44">
        <f>中間シート!E37</f>
        <v>0</v>
      </c>
      <c r="F37" s="44">
        <f>中間シート!F37</f>
        <v>0</v>
      </c>
      <c r="G37" s="44">
        <f>中間シート!G37</f>
        <v>4</v>
      </c>
      <c r="H37" s="44">
        <f>中間シート!H37</f>
        <v>0</v>
      </c>
      <c r="I37" s="44">
        <f>中間シート!I37</f>
        <v>0</v>
      </c>
      <c r="J37" s="44">
        <f>中間シート!J37</f>
        <v>0</v>
      </c>
      <c r="K37" s="44">
        <f>中間シート!K37</f>
        <v>0</v>
      </c>
      <c r="L37" s="43">
        <f>中間シート!L37</f>
        <v>0</v>
      </c>
      <c r="M37" s="65">
        <f>中間シート!M37</f>
        <v>0</v>
      </c>
      <c r="N37" s="45"/>
      <c r="O37" s="45"/>
      <c r="P37" s="45"/>
      <c r="Q37" s="46"/>
      <c r="R37" s="67" t="str">
        <f>IF(OR($I37=1,$I37=2,$I37=3,$I37=4,AND($I37=0,$L37=1)),中間シート!R37,"")</f>
        <v/>
      </c>
      <c r="S37" s="47" t="str">
        <f t="shared" si="5"/>
        <v/>
      </c>
      <c r="T37" s="45" t="str">
        <f>IF(OR($I37=1,AND($I37=0,$L37=1)),中間シート!T37,"")</f>
        <v/>
      </c>
      <c r="U37" s="47" t="str">
        <f>IF(OR($I37=1,AND($I37=0,$L37=1)),中間シート!U37,"")</f>
        <v/>
      </c>
      <c r="V37" s="47" t="str">
        <f>IF(OR($I37=1,AND($I37=0,$L37=1)),中間シート!V37,"")</f>
        <v/>
      </c>
      <c r="W37" s="47" t="str">
        <f>IF(OR($I37=1,AND($I37=0,$L37=1)),中間シート!W37,"")</f>
        <v/>
      </c>
      <c r="X37" s="47" t="str">
        <f>IF(OR($I37=1,AND($I37=0,$L37=1)),中間シート!X37,"")</f>
        <v/>
      </c>
      <c r="Y37" s="47" t="str">
        <f>IF(OR($I37=1,AND($I37=0,$L37=1)),中間シート!Y37,"")</f>
        <v/>
      </c>
      <c r="Z37" s="47" t="str">
        <f>IF(OR($I37=1,AND($I37=0,$L37=1)),中間シート!Z37,"")</f>
        <v/>
      </c>
      <c r="AA37" s="47" t="str">
        <f>IF(OR($I37=1,AND($I37=0,$L37=1)),中間シート!AA37,"")</f>
        <v/>
      </c>
      <c r="AB37" s="47" t="str">
        <f>IF(OR($I37=1,AND($I37=0,$L37=1)),中間シート!AB37,"")</f>
        <v/>
      </c>
      <c r="AC37" s="47" t="str">
        <f>IF(OR($I37=1,AND($I37=0,$L37=1)),中間シート!AC37,"")</f>
        <v/>
      </c>
      <c r="AD37" s="47" t="str">
        <f>IF(OR($I37=1,AND($I37=0,$L37=1)),中間シート!AD37,"")</f>
        <v/>
      </c>
      <c r="AE37" s="47" t="str">
        <f>IF(OR($I37=1,AND($I37=0,$L37=1)),中間シート!AE37,"")</f>
        <v/>
      </c>
      <c r="AF37" s="47" t="str">
        <f>IF(OR($I37=1,AND($I37=0,$L37=1)),中間シート!AF37,"")</f>
        <v/>
      </c>
      <c r="AG37" s="140"/>
      <c r="AH37" s="47" t="str">
        <f>IF(OR($I37=1,AND($I37=0,$L37=1)),中間シート!AH37,"")</f>
        <v/>
      </c>
      <c r="AI37" s="47" t="str">
        <f>IF(OR($I37=1,AND($I37=0,$L37=1)),中間シート!AI37,"")</f>
        <v/>
      </c>
      <c r="AJ37" s="47" t="str">
        <f>IF(OR($I37=1,AND($I37=0,$L37=1)),中間シート!AJ37,"")</f>
        <v/>
      </c>
      <c r="AK37" s="47" t="str">
        <f>IF(OR($I37=1,AND($I37=0,$L37=1)),中間シート!AK37,"")</f>
        <v/>
      </c>
      <c r="AL37" s="47" t="str">
        <f>IF(OR($I37=1,AND($I37=0,$L37=1)),中間シート!AL37,"")</f>
        <v/>
      </c>
      <c r="AM37" s="47" t="str">
        <f>IF($H37=1,中間シート!AM37,"")</f>
        <v/>
      </c>
      <c r="AN37" s="47" t="str">
        <f>IF($H37=1,中間シート!AN37,"")</f>
        <v/>
      </c>
      <c r="AO37" s="47" t="str">
        <f>IF($H37=1,中間シート!AO37,"")</f>
        <v/>
      </c>
      <c r="AP37" s="140"/>
      <c r="AQ37" s="140"/>
      <c r="AR37" s="47" t="str">
        <f>IF(OR($I37=1,AND($I37=0,$L37=1)),中間シート!AR37,"")</f>
        <v/>
      </c>
      <c r="AS37" s="44"/>
      <c r="AT37" s="44"/>
      <c r="AU37" s="44"/>
      <c r="AV37" s="47" t="str">
        <f>IF(OR($I37=1,AND($I37=0,$L37=1)),中間シート!AS37,"")</f>
        <v/>
      </c>
      <c r="AW37" s="47" t="str">
        <f>IF(OR($I37=1,AND($I37=0,$L37=1)),中間シート!AT37,"")</f>
        <v/>
      </c>
      <c r="AX37" s="47" t="str">
        <f>IF(OR($I37=1,AND($I37=0,$L37=1)),中間シート!AU37,"")</f>
        <v/>
      </c>
      <c r="AY37" s="47" t="str">
        <f>IF(OR($I37=1,AND($I37=0,$L37=1)),中間シート!AV37,"")</f>
        <v/>
      </c>
      <c r="AZ37" s="47" t="str">
        <f>IF(OR($I37=1,AND($I37=0,$L37=1)),中間シート!AW37,"")</f>
        <v/>
      </c>
      <c r="BA37" s="47" t="str">
        <f>IF(OR($I37=1,AND($I37=0,$L37=1)),中間シート!AX37,"")</f>
        <v/>
      </c>
      <c r="BB37" s="47" t="str">
        <f>IF(OR($I37=1,AND($I37=0,$L37=1)),中間シート!AY37,"")</f>
        <v/>
      </c>
      <c r="BC37" s="47" t="str">
        <f>IF(OR($I37=1,AND($I37=0,$L37=1)),中間シート!AZ37,"")</f>
        <v/>
      </c>
      <c r="BD37" s="44">
        <f t="shared" si="4"/>
        <v>0</v>
      </c>
    </row>
    <row r="38" spans="1:56">
      <c r="A38" s="65">
        <f>中間シート!A38</f>
        <v>33</v>
      </c>
      <c r="B38" s="44">
        <f>中間シート!B38</f>
        <v>9</v>
      </c>
      <c r="C38" s="44" t="str">
        <f>中間シート!C38</f>
        <v/>
      </c>
      <c r="D38" s="44">
        <f>中間シート!D38</f>
        <v>0</v>
      </c>
      <c r="E38" s="44">
        <f>中間シート!E38</f>
        <v>0</v>
      </c>
      <c r="F38" s="44">
        <f>中間シート!F38</f>
        <v>0</v>
      </c>
      <c r="G38" s="44">
        <f>中間シート!G38</f>
        <v>1</v>
      </c>
      <c r="H38" s="44">
        <f>中間シート!H38</f>
        <v>0</v>
      </c>
      <c r="I38" s="44">
        <f>中間シート!I38</f>
        <v>0</v>
      </c>
      <c r="J38" s="44">
        <f>中間シート!J38</f>
        <v>0</v>
      </c>
      <c r="K38" s="44">
        <f>中間シート!K38</f>
        <v>0</v>
      </c>
      <c r="L38" s="43">
        <f>中間シート!L38</f>
        <v>0</v>
      </c>
      <c r="M38" s="65">
        <f>中間シート!M38</f>
        <v>0</v>
      </c>
      <c r="N38" s="45"/>
      <c r="O38" s="45"/>
      <c r="P38" s="45"/>
      <c r="Q38" s="46"/>
      <c r="R38" s="67" t="str">
        <f>IF(OR($I38=1,$I38=2,$I38=3,$I38=4,AND($I38=0,$L38=1)),中間シート!R38,"")</f>
        <v/>
      </c>
      <c r="S38" s="47" t="str">
        <f t="shared" si="5"/>
        <v/>
      </c>
      <c r="T38" s="45" t="str">
        <f>IF(OR($I38=1,AND($I38=0,$L38=1)),中間シート!T38,"")</f>
        <v/>
      </c>
      <c r="U38" s="47" t="str">
        <f>IF(OR($I38=1,AND($I38=0,$L38=1)),中間シート!U38,"")</f>
        <v/>
      </c>
      <c r="V38" s="47" t="str">
        <f>IF(OR($I38=1,AND($I38=0,$L38=1)),中間シート!V38,"")</f>
        <v/>
      </c>
      <c r="W38" s="47" t="str">
        <f>IF(OR($I38=1,AND($I38=0,$L38=1)),中間シート!W38,"")</f>
        <v/>
      </c>
      <c r="X38" s="47" t="str">
        <f>IF(OR($I38=1,AND($I38=0,$L38=1)),中間シート!X38,"")</f>
        <v/>
      </c>
      <c r="Y38" s="47" t="str">
        <f>IF(OR($I38=1,AND($I38=0,$L38=1)),中間シート!Y38,"")</f>
        <v/>
      </c>
      <c r="Z38" s="47" t="str">
        <f>IF(OR($I38=1,AND($I38=0,$L38=1)),中間シート!Z38,"")</f>
        <v/>
      </c>
      <c r="AA38" s="47" t="str">
        <f>IF(OR($I38=1,AND($I38=0,$L38=1)),中間シート!AA38,"")</f>
        <v/>
      </c>
      <c r="AB38" s="47" t="str">
        <f>IF(OR($I38=1,AND($I38=0,$L38=1)),中間シート!AB38,"")</f>
        <v/>
      </c>
      <c r="AC38" s="47" t="str">
        <f>IF(OR($I38=1,AND($I38=0,$L38=1)),中間シート!AC38,"")</f>
        <v/>
      </c>
      <c r="AD38" s="47" t="str">
        <f>IF(OR($I38=1,AND($I38=0,$L38=1)),中間シート!AD38,"")</f>
        <v/>
      </c>
      <c r="AE38" s="47" t="str">
        <f>IF(OR($I38=1,AND($I38=0,$L38=1)),中間シート!AE38,"")</f>
        <v/>
      </c>
      <c r="AF38" s="47" t="str">
        <f>IF(OR($I38=1,AND($I38=0,$L38=1)),中間シート!AF38,"")</f>
        <v/>
      </c>
      <c r="AG38" s="140"/>
      <c r="AH38" s="47" t="str">
        <f>IF(OR($I38=1,AND($I38=0,$L38=1)),中間シート!AH38,"")</f>
        <v/>
      </c>
      <c r="AI38" s="47" t="str">
        <f>IF(OR($I38=1,AND($I38=0,$L38=1)),中間シート!AI38,"")</f>
        <v/>
      </c>
      <c r="AJ38" s="47" t="str">
        <f>IF(OR($I38=1,AND($I38=0,$L38=1)),中間シート!AJ38,"")</f>
        <v/>
      </c>
      <c r="AK38" s="47" t="str">
        <f>IF(OR($I38=1,AND($I38=0,$L38=1)),中間シート!AK38,"")</f>
        <v/>
      </c>
      <c r="AL38" s="47" t="str">
        <f>IF(OR($I38=1,AND($I38=0,$L38=1)),中間シート!AL38,"")</f>
        <v/>
      </c>
      <c r="AM38" s="47" t="str">
        <f>IF($H38=1,中間シート!AM38,"")</f>
        <v/>
      </c>
      <c r="AN38" s="47" t="str">
        <f>IF($H38=1,中間シート!AN38,"")</f>
        <v/>
      </c>
      <c r="AO38" s="47" t="str">
        <f>IF($H38=1,中間シート!AO38,"")</f>
        <v/>
      </c>
      <c r="AP38" s="140"/>
      <c r="AQ38" s="140"/>
      <c r="AR38" s="47" t="str">
        <f>IF(OR($I38=1,AND($I38=0,$L38=1)),中間シート!AR38,"")</f>
        <v/>
      </c>
      <c r="AS38" s="44"/>
      <c r="AT38" s="44"/>
      <c r="AU38" s="44"/>
      <c r="AV38" s="47" t="str">
        <f>IF(OR($I38=1,AND($I38=0,$L38=1)),中間シート!AS38,"")</f>
        <v/>
      </c>
      <c r="AW38" s="47" t="str">
        <f>IF(OR($I38=1,AND($I38=0,$L38=1)),中間シート!AT38,"")</f>
        <v/>
      </c>
      <c r="AX38" s="47" t="str">
        <f>IF(OR($I38=1,AND($I38=0,$L38=1)),中間シート!AU38,"")</f>
        <v/>
      </c>
      <c r="AY38" s="47" t="str">
        <f>IF(OR($I38=1,AND($I38=0,$L38=1)),中間シート!AV38,"")</f>
        <v/>
      </c>
      <c r="AZ38" s="47" t="str">
        <f>IF(OR($I38=1,AND($I38=0,$L38=1)),中間シート!AW38,"")</f>
        <v/>
      </c>
      <c r="BA38" s="47" t="str">
        <f>IF(OR($I38=1,AND($I38=0,$L38=1)),中間シート!AX38,"")</f>
        <v/>
      </c>
      <c r="BB38" s="47" t="str">
        <f>IF(OR($I38=1,AND($I38=0,$L38=1)),中間シート!AY38,"")</f>
        <v/>
      </c>
      <c r="BC38" s="47" t="str">
        <f>IF(OR($I38=1,AND($I38=0,$L38=1)),中間シート!AZ38,"")</f>
        <v/>
      </c>
      <c r="BD38" s="44">
        <f t="shared" si="4"/>
        <v>0</v>
      </c>
    </row>
    <row r="39" spans="1:56">
      <c r="A39" s="65">
        <f>中間シート!A39</f>
        <v>34</v>
      </c>
      <c r="B39" s="44">
        <f>中間シート!B39</f>
        <v>9</v>
      </c>
      <c r="C39" s="44" t="str">
        <f>中間シート!C39</f>
        <v/>
      </c>
      <c r="D39" s="44">
        <f>中間シート!D39</f>
        <v>0</v>
      </c>
      <c r="E39" s="44">
        <f>中間シート!E39</f>
        <v>0</v>
      </c>
      <c r="F39" s="44">
        <f>中間シート!F39</f>
        <v>0</v>
      </c>
      <c r="G39" s="44">
        <f>中間シート!G39</f>
        <v>2</v>
      </c>
      <c r="H39" s="44">
        <f>中間シート!H39</f>
        <v>0</v>
      </c>
      <c r="I39" s="44">
        <f>中間シート!I39</f>
        <v>0</v>
      </c>
      <c r="J39" s="44">
        <f>中間シート!J39</f>
        <v>0</v>
      </c>
      <c r="K39" s="44">
        <f>中間シート!K39</f>
        <v>0</v>
      </c>
      <c r="L39" s="43">
        <f>中間シート!L39</f>
        <v>0</v>
      </c>
      <c r="M39" s="65">
        <f>中間シート!M39</f>
        <v>0</v>
      </c>
      <c r="N39" s="45"/>
      <c r="O39" s="45"/>
      <c r="P39" s="45"/>
      <c r="Q39" s="46"/>
      <c r="R39" s="67" t="str">
        <f>IF(OR($I39=1,$I39=2,$I39=3,$I39=4,AND($I39=0,$L39=1)),中間シート!R39,"")</f>
        <v/>
      </c>
      <c r="S39" s="47" t="str">
        <f t="shared" si="5"/>
        <v/>
      </c>
      <c r="T39" s="45" t="str">
        <f>IF(OR($I39=1,AND($I39=0,$L39=1)),中間シート!T39,"")</f>
        <v/>
      </c>
      <c r="U39" s="47" t="str">
        <f>IF(OR($I39=1,AND($I39=0,$L39=1)),中間シート!U39,"")</f>
        <v/>
      </c>
      <c r="V39" s="47" t="str">
        <f>IF(OR($I39=1,AND($I39=0,$L39=1)),中間シート!V39,"")</f>
        <v/>
      </c>
      <c r="W39" s="47" t="str">
        <f>IF(OR($I39=1,AND($I39=0,$L39=1)),中間シート!W39,"")</f>
        <v/>
      </c>
      <c r="X39" s="47" t="str">
        <f>IF(OR($I39=1,AND($I39=0,$L39=1)),中間シート!X39,"")</f>
        <v/>
      </c>
      <c r="Y39" s="47" t="str">
        <f>IF(OR($I39=1,AND($I39=0,$L39=1)),中間シート!Y39,"")</f>
        <v/>
      </c>
      <c r="Z39" s="47" t="str">
        <f>IF(OR($I39=1,AND($I39=0,$L39=1)),中間シート!Z39,"")</f>
        <v/>
      </c>
      <c r="AA39" s="47" t="str">
        <f>IF(OR($I39=1,AND($I39=0,$L39=1)),中間シート!AA39,"")</f>
        <v/>
      </c>
      <c r="AB39" s="47" t="str">
        <f>IF(OR($I39=1,AND($I39=0,$L39=1)),中間シート!AB39,"")</f>
        <v/>
      </c>
      <c r="AC39" s="47" t="str">
        <f>IF(OR($I39=1,AND($I39=0,$L39=1)),中間シート!AC39,"")</f>
        <v/>
      </c>
      <c r="AD39" s="47" t="str">
        <f>IF(OR($I39=1,AND($I39=0,$L39=1)),中間シート!AD39,"")</f>
        <v/>
      </c>
      <c r="AE39" s="47" t="str">
        <f>IF(OR($I39=1,AND($I39=0,$L39=1)),中間シート!AE39,"")</f>
        <v/>
      </c>
      <c r="AF39" s="47" t="str">
        <f>IF(OR($I39=1,AND($I39=0,$L39=1)),中間シート!AF39,"")</f>
        <v/>
      </c>
      <c r="AG39" s="140"/>
      <c r="AH39" s="47" t="str">
        <f>IF(OR($I39=1,AND($I39=0,$L39=1)),中間シート!AH39,"")</f>
        <v/>
      </c>
      <c r="AI39" s="47" t="str">
        <f>IF(OR($I39=1,AND($I39=0,$L39=1)),中間シート!AI39,"")</f>
        <v/>
      </c>
      <c r="AJ39" s="47" t="str">
        <f>IF(OR($I39=1,AND($I39=0,$L39=1)),中間シート!AJ39,"")</f>
        <v/>
      </c>
      <c r="AK39" s="47" t="str">
        <f>IF(OR($I39=1,AND($I39=0,$L39=1)),中間シート!AK39,"")</f>
        <v/>
      </c>
      <c r="AL39" s="47" t="str">
        <f>IF(OR($I39=1,AND($I39=0,$L39=1)),中間シート!AL39,"")</f>
        <v/>
      </c>
      <c r="AM39" s="47" t="str">
        <f>IF($H39=1,中間シート!AM39,"")</f>
        <v/>
      </c>
      <c r="AN39" s="47" t="str">
        <f>IF($H39=1,中間シート!AN39,"")</f>
        <v/>
      </c>
      <c r="AO39" s="47" t="str">
        <f>IF($H39=1,中間シート!AO39,"")</f>
        <v/>
      </c>
      <c r="AP39" s="140"/>
      <c r="AQ39" s="140"/>
      <c r="AR39" s="47" t="str">
        <f>IF(OR($I39=1,AND($I39=0,$L39=1)),中間シート!AR39,"")</f>
        <v/>
      </c>
      <c r="AS39" s="44"/>
      <c r="AT39" s="44"/>
      <c r="AU39" s="44"/>
      <c r="AV39" s="47" t="str">
        <f>IF(OR($I39=1,AND($I39=0,$L39=1)),中間シート!AS39,"")</f>
        <v/>
      </c>
      <c r="AW39" s="47" t="str">
        <f>IF(OR($I39=1,AND($I39=0,$L39=1)),中間シート!AT39,"")</f>
        <v/>
      </c>
      <c r="AX39" s="47" t="str">
        <f>IF(OR($I39=1,AND($I39=0,$L39=1)),中間シート!AU39,"")</f>
        <v/>
      </c>
      <c r="AY39" s="47" t="str">
        <f>IF(OR($I39=1,AND($I39=0,$L39=1)),中間シート!AV39,"")</f>
        <v/>
      </c>
      <c r="AZ39" s="47" t="str">
        <f>IF(OR($I39=1,AND($I39=0,$L39=1)),中間シート!AW39,"")</f>
        <v/>
      </c>
      <c r="BA39" s="47" t="str">
        <f>IF(OR($I39=1,AND($I39=0,$L39=1)),中間シート!AX39,"")</f>
        <v/>
      </c>
      <c r="BB39" s="47" t="str">
        <f>IF(OR($I39=1,AND($I39=0,$L39=1)),中間シート!AY39,"")</f>
        <v/>
      </c>
      <c r="BC39" s="47" t="str">
        <f>IF(OR($I39=1,AND($I39=0,$L39=1)),中間シート!AZ39,"")</f>
        <v/>
      </c>
      <c r="BD39" s="44">
        <f t="shared" si="4"/>
        <v>0</v>
      </c>
    </row>
    <row r="40" spans="1:56">
      <c r="A40" s="65">
        <f>中間シート!A40</f>
        <v>35</v>
      </c>
      <c r="B40" s="44">
        <f>中間シート!B40</f>
        <v>9</v>
      </c>
      <c r="C40" s="44" t="str">
        <f>中間シート!C40</f>
        <v/>
      </c>
      <c r="D40" s="44">
        <f>中間シート!D40</f>
        <v>0</v>
      </c>
      <c r="E40" s="44">
        <f>中間シート!E40</f>
        <v>0</v>
      </c>
      <c r="F40" s="44">
        <f>中間シート!F40</f>
        <v>0</v>
      </c>
      <c r="G40" s="44">
        <f>中間シート!G40</f>
        <v>3</v>
      </c>
      <c r="H40" s="44">
        <f>中間シート!H40</f>
        <v>0</v>
      </c>
      <c r="I40" s="44">
        <f>中間シート!I40</f>
        <v>0</v>
      </c>
      <c r="J40" s="44">
        <f>中間シート!J40</f>
        <v>0</v>
      </c>
      <c r="K40" s="44">
        <f>中間シート!K40</f>
        <v>0</v>
      </c>
      <c r="L40" s="43">
        <f>中間シート!L40</f>
        <v>0</v>
      </c>
      <c r="M40" s="65">
        <f>中間シート!M40</f>
        <v>0</v>
      </c>
      <c r="N40" s="45"/>
      <c r="O40" s="45"/>
      <c r="P40" s="45"/>
      <c r="Q40" s="46"/>
      <c r="R40" s="67" t="str">
        <f>IF(OR($I40=1,$I40=2,$I40=3,$I40=4,AND($I40=0,$L40=1)),中間シート!R40,"")</f>
        <v/>
      </c>
      <c r="S40" s="47" t="str">
        <f t="shared" si="5"/>
        <v/>
      </c>
      <c r="T40" s="45" t="str">
        <f>IF(OR($I40=1,AND($I40=0,$L40=1)),中間シート!T40,"")</f>
        <v/>
      </c>
      <c r="U40" s="47" t="str">
        <f>IF(OR($I40=1,AND($I40=0,$L40=1)),中間シート!U40,"")</f>
        <v/>
      </c>
      <c r="V40" s="47" t="str">
        <f>IF(OR($I40=1,AND($I40=0,$L40=1)),中間シート!V40,"")</f>
        <v/>
      </c>
      <c r="W40" s="47" t="str">
        <f>IF(OR($I40=1,AND($I40=0,$L40=1)),中間シート!W40,"")</f>
        <v/>
      </c>
      <c r="X40" s="47" t="str">
        <f>IF(OR($I40=1,AND($I40=0,$L40=1)),中間シート!X40,"")</f>
        <v/>
      </c>
      <c r="Y40" s="47" t="str">
        <f>IF(OR($I40=1,AND($I40=0,$L40=1)),中間シート!Y40,"")</f>
        <v/>
      </c>
      <c r="Z40" s="47" t="str">
        <f>IF(OR($I40=1,AND($I40=0,$L40=1)),中間シート!Z40,"")</f>
        <v/>
      </c>
      <c r="AA40" s="47" t="str">
        <f>IF(OR($I40=1,AND($I40=0,$L40=1)),中間シート!AA40,"")</f>
        <v/>
      </c>
      <c r="AB40" s="47" t="str">
        <f>IF(OR($I40=1,AND($I40=0,$L40=1)),中間シート!AB40,"")</f>
        <v/>
      </c>
      <c r="AC40" s="47" t="str">
        <f>IF(OR($I40=1,AND($I40=0,$L40=1)),中間シート!AC40,"")</f>
        <v/>
      </c>
      <c r="AD40" s="47" t="str">
        <f>IF(OR($I40=1,AND($I40=0,$L40=1)),中間シート!AD40,"")</f>
        <v/>
      </c>
      <c r="AE40" s="47" t="str">
        <f>IF(OR($I40=1,AND($I40=0,$L40=1)),中間シート!AE40,"")</f>
        <v/>
      </c>
      <c r="AF40" s="47" t="str">
        <f>IF(OR($I40=1,AND($I40=0,$L40=1)),中間シート!AF40,"")</f>
        <v/>
      </c>
      <c r="AG40" s="140"/>
      <c r="AH40" s="47" t="str">
        <f>IF(OR($I40=1,AND($I40=0,$L40=1)),中間シート!AH40,"")</f>
        <v/>
      </c>
      <c r="AI40" s="47" t="str">
        <f>IF(OR($I40=1,AND($I40=0,$L40=1)),中間シート!AI40,"")</f>
        <v/>
      </c>
      <c r="AJ40" s="47" t="str">
        <f>IF(OR($I40=1,AND($I40=0,$L40=1)),中間シート!AJ40,"")</f>
        <v/>
      </c>
      <c r="AK40" s="47" t="str">
        <f>IF(OR($I40=1,AND($I40=0,$L40=1)),中間シート!AK40,"")</f>
        <v/>
      </c>
      <c r="AL40" s="47" t="str">
        <f>IF(OR($I40=1,AND($I40=0,$L40=1)),中間シート!AL40,"")</f>
        <v/>
      </c>
      <c r="AM40" s="47" t="str">
        <f>IF($H40=1,中間シート!AM40,"")</f>
        <v/>
      </c>
      <c r="AN40" s="47" t="str">
        <f>IF($H40=1,中間シート!AN40,"")</f>
        <v/>
      </c>
      <c r="AO40" s="47" t="str">
        <f>IF($H40=1,中間シート!AO40,"")</f>
        <v/>
      </c>
      <c r="AP40" s="140"/>
      <c r="AQ40" s="140"/>
      <c r="AR40" s="47" t="str">
        <f>IF(OR($I40=1,AND($I40=0,$L40=1)),中間シート!AR40,"")</f>
        <v/>
      </c>
      <c r="AS40" s="44"/>
      <c r="AT40" s="44"/>
      <c r="AU40" s="44"/>
      <c r="AV40" s="47" t="str">
        <f>IF(OR($I40=1,AND($I40=0,$L40=1)),中間シート!AS40,"")</f>
        <v/>
      </c>
      <c r="AW40" s="47" t="str">
        <f>IF(OR($I40=1,AND($I40=0,$L40=1)),中間シート!AT40,"")</f>
        <v/>
      </c>
      <c r="AX40" s="47" t="str">
        <f>IF(OR($I40=1,AND($I40=0,$L40=1)),中間シート!AU40,"")</f>
        <v/>
      </c>
      <c r="AY40" s="47" t="str">
        <f>IF(OR($I40=1,AND($I40=0,$L40=1)),中間シート!AV40,"")</f>
        <v/>
      </c>
      <c r="AZ40" s="47" t="str">
        <f>IF(OR($I40=1,AND($I40=0,$L40=1)),中間シート!AW40,"")</f>
        <v/>
      </c>
      <c r="BA40" s="47" t="str">
        <f>IF(OR($I40=1,AND($I40=0,$L40=1)),中間シート!AX40,"")</f>
        <v/>
      </c>
      <c r="BB40" s="47" t="str">
        <f>IF(OR($I40=1,AND($I40=0,$L40=1)),中間シート!AY40,"")</f>
        <v/>
      </c>
      <c r="BC40" s="47" t="str">
        <f>IF(OR($I40=1,AND($I40=0,$L40=1)),中間シート!AZ40,"")</f>
        <v/>
      </c>
      <c r="BD40" s="44">
        <f t="shared" si="4"/>
        <v>0</v>
      </c>
    </row>
    <row r="41" spans="1:56">
      <c r="A41" s="65">
        <f>中間シート!A41</f>
        <v>36</v>
      </c>
      <c r="B41" s="44">
        <f>中間シート!B41</f>
        <v>9</v>
      </c>
      <c r="C41" s="44" t="str">
        <f>中間シート!C41</f>
        <v/>
      </c>
      <c r="D41" s="44">
        <f>中間シート!D41</f>
        <v>0</v>
      </c>
      <c r="E41" s="44">
        <f>中間シート!E41</f>
        <v>0</v>
      </c>
      <c r="F41" s="44">
        <f>中間シート!F41</f>
        <v>0</v>
      </c>
      <c r="G41" s="44">
        <f>中間シート!G41</f>
        <v>4</v>
      </c>
      <c r="H41" s="44">
        <f>中間シート!H41</f>
        <v>0</v>
      </c>
      <c r="I41" s="44">
        <f>中間シート!I41</f>
        <v>0</v>
      </c>
      <c r="J41" s="44">
        <f>中間シート!J41</f>
        <v>0</v>
      </c>
      <c r="K41" s="44">
        <f>中間シート!K41</f>
        <v>0</v>
      </c>
      <c r="L41" s="43">
        <f>中間シート!L41</f>
        <v>0</v>
      </c>
      <c r="M41" s="65">
        <f>中間シート!M41</f>
        <v>0</v>
      </c>
      <c r="N41" s="45"/>
      <c r="O41" s="45"/>
      <c r="P41" s="45"/>
      <c r="Q41" s="46"/>
      <c r="R41" s="67" t="str">
        <f>IF(OR($I41=1,$I41=2,$I41=3,$I41=4,AND($I41=0,$L41=1)),中間シート!R41,"")</f>
        <v/>
      </c>
      <c r="S41" s="47" t="str">
        <f t="shared" si="5"/>
        <v/>
      </c>
      <c r="T41" s="45" t="str">
        <f>IF(OR($I41=1,AND($I41=0,$L41=1)),中間シート!T41,"")</f>
        <v/>
      </c>
      <c r="U41" s="47" t="str">
        <f>IF(OR($I41=1,AND($I41=0,$L41=1)),中間シート!U41,"")</f>
        <v/>
      </c>
      <c r="V41" s="47" t="str">
        <f>IF(OR($I41=1,AND($I41=0,$L41=1)),中間シート!V41,"")</f>
        <v/>
      </c>
      <c r="W41" s="47" t="str">
        <f>IF(OR($I41=1,AND($I41=0,$L41=1)),中間シート!W41,"")</f>
        <v/>
      </c>
      <c r="X41" s="47" t="str">
        <f>IF(OR($I41=1,AND($I41=0,$L41=1)),中間シート!X41,"")</f>
        <v/>
      </c>
      <c r="Y41" s="47" t="str">
        <f>IF(OR($I41=1,AND($I41=0,$L41=1)),中間シート!Y41,"")</f>
        <v/>
      </c>
      <c r="Z41" s="47" t="str">
        <f>IF(OR($I41=1,AND($I41=0,$L41=1)),中間シート!Z41,"")</f>
        <v/>
      </c>
      <c r="AA41" s="47" t="str">
        <f>IF(OR($I41=1,AND($I41=0,$L41=1)),中間シート!AA41,"")</f>
        <v/>
      </c>
      <c r="AB41" s="47" t="str">
        <f>IF(OR($I41=1,AND($I41=0,$L41=1)),中間シート!AB41,"")</f>
        <v/>
      </c>
      <c r="AC41" s="47" t="str">
        <f>IF(OR($I41=1,AND($I41=0,$L41=1)),中間シート!AC41,"")</f>
        <v/>
      </c>
      <c r="AD41" s="47" t="str">
        <f>IF(OR($I41=1,AND($I41=0,$L41=1)),中間シート!AD41,"")</f>
        <v/>
      </c>
      <c r="AE41" s="47" t="str">
        <f>IF(OR($I41=1,AND($I41=0,$L41=1)),中間シート!AE41,"")</f>
        <v/>
      </c>
      <c r="AF41" s="47" t="str">
        <f>IF(OR($I41=1,AND($I41=0,$L41=1)),中間シート!AF41,"")</f>
        <v/>
      </c>
      <c r="AG41" s="140"/>
      <c r="AH41" s="47" t="str">
        <f>IF(OR($I41=1,AND($I41=0,$L41=1)),中間シート!AH41,"")</f>
        <v/>
      </c>
      <c r="AI41" s="47" t="str">
        <f>IF(OR($I41=1,AND($I41=0,$L41=1)),中間シート!AI41,"")</f>
        <v/>
      </c>
      <c r="AJ41" s="47" t="str">
        <f>IF(OR($I41=1,AND($I41=0,$L41=1)),中間シート!AJ41,"")</f>
        <v/>
      </c>
      <c r="AK41" s="47" t="str">
        <f>IF(OR($I41=1,AND($I41=0,$L41=1)),中間シート!AK41,"")</f>
        <v/>
      </c>
      <c r="AL41" s="47" t="str">
        <f>IF(OR($I41=1,AND($I41=0,$L41=1)),中間シート!AL41,"")</f>
        <v/>
      </c>
      <c r="AM41" s="47" t="str">
        <f>IF($H41=1,中間シート!AM41,"")</f>
        <v/>
      </c>
      <c r="AN41" s="47" t="str">
        <f>IF($H41=1,中間シート!AN41,"")</f>
        <v/>
      </c>
      <c r="AO41" s="47" t="str">
        <f>IF($H41=1,中間シート!AO41,"")</f>
        <v/>
      </c>
      <c r="AP41" s="140"/>
      <c r="AQ41" s="140"/>
      <c r="AR41" s="47" t="str">
        <f>IF(OR($I41=1,AND($I41=0,$L41=1)),中間シート!AR41,"")</f>
        <v/>
      </c>
      <c r="AS41" s="44"/>
      <c r="AT41" s="44"/>
      <c r="AU41" s="44"/>
      <c r="AV41" s="47" t="str">
        <f>IF(OR($I41=1,AND($I41=0,$L41=1)),中間シート!AS41,"")</f>
        <v/>
      </c>
      <c r="AW41" s="47" t="str">
        <f>IF(OR($I41=1,AND($I41=0,$L41=1)),中間シート!AT41,"")</f>
        <v/>
      </c>
      <c r="AX41" s="47" t="str">
        <f>IF(OR($I41=1,AND($I41=0,$L41=1)),中間シート!AU41,"")</f>
        <v/>
      </c>
      <c r="AY41" s="47" t="str">
        <f>IF(OR($I41=1,AND($I41=0,$L41=1)),中間シート!AV41,"")</f>
        <v/>
      </c>
      <c r="AZ41" s="47" t="str">
        <f>IF(OR($I41=1,AND($I41=0,$L41=1)),中間シート!AW41,"")</f>
        <v/>
      </c>
      <c r="BA41" s="47" t="str">
        <f>IF(OR($I41=1,AND($I41=0,$L41=1)),中間シート!AX41,"")</f>
        <v/>
      </c>
      <c r="BB41" s="47" t="str">
        <f>IF(OR($I41=1,AND($I41=0,$L41=1)),中間シート!AY41,"")</f>
        <v/>
      </c>
      <c r="BC41" s="47" t="str">
        <f>IF(OR($I41=1,AND($I41=0,$L41=1)),中間シート!AZ41,"")</f>
        <v/>
      </c>
      <c r="BD41" s="44">
        <f t="shared" si="4"/>
        <v>0</v>
      </c>
    </row>
    <row r="42" spans="1:56">
      <c r="A42" s="65">
        <f>中間シート!A42</f>
        <v>37</v>
      </c>
      <c r="B42" s="44">
        <f>中間シート!B42</f>
        <v>10</v>
      </c>
      <c r="C42" s="44" t="str">
        <f>中間シート!C42</f>
        <v/>
      </c>
      <c r="D42" s="44">
        <f>中間シート!D42</f>
        <v>0</v>
      </c>
      <c r="E42" s="44">
        <f>中間シート!E42</f>
        <v>0</v>
      </c>
      <c r="F42" s="44">
        <f>中間シート!F42</f>
        <v>0</v>
      </c>
      <c r="G42" s="44">
        <f>中間シート!G42</f>
        <v>1</v>
      </c>
      <c r="H42" s="44">
        <f>中間シート!H42</f>
        <v>0</v>
      </c>
      <c r="I42" s="44">
        <f>中間シート!I42</f>
        <v>0</v>
      </c>
      <c r="J42" s="44">
        <f>中間シート!J42</f>
        <v>0</v>
      </c>
      <c r="K42" s="44">
        <f>中間シート!K42</f>
        <v>0</v>
      </c>
      <c r="L42" s="43">
        <f>中間シート!L42</f>
        <v>0</v>
      </c>
      <c r="M42" s="65">
        <f>中間シート!M42</f>
        <v>0</v>
      </c>
      <c r="N42" s="45"/>
      <c r="O42" s="45"/>
      <c r="P42" s="45"/>
      <c r="Q42" s="46"/>
      <c r="R42" s="67" t="str">
        <f>IF(OR($I42=1,$I42=2,$I42=3,$I42=4,AND($I42=0,$L42=1)),中間シート!R42,"")</f>
        <v/>
      </c>
      <c r="S42" s="47" t="str">
        <f t="shared" ref="S42:S78" si="6">IF(K42=0,"",K42)</f>
        <v/>
      </c>
      <c r="T42" s="45" t="str">
        <f>IF(OR($I42=1,AND($I42=0,$L42=1)),中間シート!T42,"")</f>
        <v/>
      </c>
      <c r="U42" s="47" t="str">
        <f>IF(OR($I42=1,AND($I42=0,$L42=1)),中間シート!U42,"")</f>
        <v/>
      </c>
      <c r="V42" s="47" t="str">
        <f>IF(OR($I42=1,AND($I42=0,$L42=1)),中間シート!V42,"")</f>
        <v/>
      </c>
      <c r="W42" s="47" t="str">
        <f>IF(OR($I42=1,AND($I42=0,$L42=1)),中間シート!W42,"")</f>
        <v/>
      </c>
      <c r="X42" s="47" t="str">
        <f>IF(OR($I42=1,AND($I42=0,$L42=1)),中間シート!X42,"")</f>
        <v/>
      </c>
      <c r="Y42" s="47" t="str">
        <f>IF(OR($I42=1,AND($I42=0,$L42=1)),中間シート!Y42,"")</f>
        <v/>
      </c>
      <c r="Z42" s="47" t="str">
        <f>IF(OR($I42=1,AND($I42=0,$L42=1)),中間シート!Z42,"")</f>
        <v/>
      </c>
      <c r="AA42" s="47" t="str">
        <f>IF(OR($I42=1,AND($I42=0,$L42=1)),中間シート!AA42,"")</f>
        <v/>
      </c>
      <c r="AB42" s="47" t="str">
        <f>IF(OR($I42=1,AND($I42=0,$L42=1)),中間シート!AB42,"")</f>
        <v/>
      </c>
      <c r="AC42" s="47" t="str">
        <f>IF(OR($I42=1,AND($I42=0,$L42=1)),中間シート!AC42,"")</f>
        <v/>
      </c>
      <c r="AD42" s="47" t="str">
        <f>IF(OR($I42=1,AND($I42=0,$L42=1)),中間シート!AD42,"")</f>
        <v/>
      </c>
      <c r="AE42" s="47" t="str">
        <f>IF(OR($I42=1,AND($I42=0,$L42=1)),中間シート!AE42,"")</f>
        <v/>
      </c>
      <c r="AF42" s="47" t="str">
        <f>IF(OR($I42=1,AND($I42=0,$L42=1)),中間シート!AF42,"")</f>
        <v/>
      </c>
      <c r="AG42" s="140"/>
      <c r="AH42" s="47" t="str">
        <f>IF(OR($I42=1,AND($I42=0,$L42=1)),中間シート!AH42,"")</f>
        <v/>
      </c>
      <c r="AI42" s="47" t="str">
        <f>IF(OR($I42=1,AND($I42=0,$L42=1)),中間シート!AI42,"")</f>
        <v/>
      </c>
      <c r="AJ42" s="47" t="str">
        <f>IF(OR($I42=1,AND($I42=0,$L42=1)),中間シート!AJ42,"")</f>
        <v/>
      </c>
      <c r="AK42" s="47" t="str">
        <f>IF(OR($I42=1,AND($I42=0,$L42=1)),中間シート!AK42,"")</f>
        <v/>
      </c>
      <c r="AL42" s="47" t="str">
        <f>IF(OR($I42=1,AND($I42=0,$L42=1)),中間シート!AL42,"")</f>
        <v/>
      </c>
      <c r="AM42" s="47" t="str">
        <f>IF($H42=1,中間シート!AM42,"")</f>
        <v/>
      </c>
      <c r="AN42" s="47" t="str">
        <f>IF($H42=1,中間シート!AN42,"")</f>
        <v/>
      </c>
      <c r="AO42" s="47" t="str">
        <f>IF($H42=1,中間シート!AO42,"")</f>
        <v/>
      </c>
      <c r="AP42" s="140"/>
      <c r="AQ42" s="140"/>
      <c r="AR42" s="47" t="str">
        <f>IF(OR($I42=1,AND($I42=0,$L42=1)),中間シート!AR42,"")</f>
        <v/>
      </c>
      <c r="AS42" s="44"/>
      <c r="AT42" s="44"/>
      <c r="AU42" s="44"/>
      <c r="AV42" s="47" t="str">
        <f>IF(OR($I42=1,AND($I42=0,$L42=1)),中間シート!AS42,"")</f>
        <v/>
      </c>
      <c r="AW42" s="47" t="str">
        <f>IF(OR($I42=1,AND($I42=0,$L42=1)),中間シート!AT42,"")</f>
        <v/>
      </c>
      <c r="AX42" s="47" t="str">
        <f>IF(OR($I42=1,AND($I42=0,$L42=1)),中間シート!AU42,"")</f>
        <v/>
      </c>
      <c r="AY42" s="47" t="str">
        <f>IF(OR($I42=1,AND($I42=0,$L42=1)),中間シート!AV42,"")</f>
        <v/>
      </c>
      <c r="AZ42" s="47" t="str">
        <f>IF(OR($I42=1,AND($I42=0,$L42=1)),中間シート!AW42,"")</f>
        <v/>
      </c>
      <c r="BA42" s="47" t="str">
        <f>IF(OR($I42=1,AND($I42=0,$L42=1)),中間シート!AX42,"")</f>
        <v/>
      </c>
      <c r="BB42" s="47" t="str">
        <f>IF(OR($I42=1,AND($I42=0,$L42=1)),中間シート!AY42,"")</f>
        <v/>
      </c>
      <c r="BC42" s="47" t="str">
        <f>IF(OR($I42=1,AND($I42=0,$L42=1)),中間シート!AZ42,"")</f>
        <v/>
      </c>
      <c r="BD42" s="44"/>
    </row>
    <row r="43" spans="1:56">
      <c r="A43" s="65">
        <f>中間シート!A43</f>
        <v>38</v>
      </c>
      <c r="B43" s="44">
        <f>中間シート!B43</f>
        <v>10</v>
      </c>
      <c r="C43" s="44" t="str">
        <f>中間シート!C43</f>
        <v/>
      </c>
      <c r="D43" s="44">
        <f>中間シート!D43</f>
        <v>0</v>
      </c>
      <c r="E43" s="44">
        <f>中間シート!E43</f>
        <v>0</v>
      </c>
      <c r="F43" s="44">
        <f>中間シート!F43</f>
        <v>0</v>
      </c>
      <c r="G43" s="44">
        <f>中間シート!G43</f>
        <v>2</v>
      </c>
      <c r="H43" s="44">
        <f>中間シート!H43</f>
        <v>0</v>
      </c>
      <c r="I43" s="44">
        <f>中間シート!I43</f>
        <v>0</v>
      </c>
      <c r="J43" s="44">
        <f>中間シート!J43</f>
        <v>0</v>
      </c>
      <c r="K43" s="44">
        <f>中間シート!K43</f>
        <v>0</v>
      </c>
      <c r="L43" s="43">
        <f>中間シート!L43</f>
        <v>0</v>
      </c>
      <c r="M43" s="65">
        <f>中間シート!M43</f>
        <v>0</v>
      </c>
      <c r="N43" s="45"/>
      <c r="O43" s="45"/>
      <c r="P43" s="45"/>
      <c r="Q43" s="46"/>
      <c r="R43" s="67" t="str">
        <f>IF(OR($I43=1,$I43=2,$I43=3,$I43=4,AND($I43=0,$L43=1)),中間シート!R43,"")</f>
        <v/>
      </c>
      <c r="S43" s="47" t="str">
        <f t="shared" si="6"/>
        <v/>
      </c>
      <c r="T43" s="45" t="str">
        <f>IF(OR($I43=1,AND($I43=0,$L43=1)),中間シート!T43,"")</f>
        <v/>
      </c>
      <c r="U43" s="47" t="str">
        <f>IF(OR($I43=1,AND($I43=0,$L43=1)),中間シート!U43,"")</f>
        <v/>
      </c>
      <c r="V43" s="47" t="str">
        <f>IF(OR($I43=1,AND($I43=0,$L43=1)),中間シート!V43,"")</f>
        <v/>
      </c>
      <c r="W43" s="47" t="str">
        <f>IF(OR($I43=1,AND($I43=0,$L43=1)),中間シート!W43,"")</f>
        <v/>
      </c>
      <c r="X43" s="47" t="str">
        <f>IF(OR($I43=1,AND($I43=0,$L43=1)),中間シート!X43,"")</f>
        <v/>
      </c>
      <c r="Y43" s="47" t="str">
        <f>IF(OR($I43=1,AND($I43=0,$L43=1)),中間シート!Y43,"")</f>
        <v/>
      </c>
      <c r="Z43" s="47" t="str">
        <f>IF(OR($I43=1,AND($I43=0,$L43=1)),中間シート!Z43,"")</f>
        <v/>
      </c>
      <c r="AA43" s="47" t="str">
        <f>IF(OR($I43=1,AND($I43=0,$L43=1)),中間シート!AA43,"")</f>
        <v/>
      </c>
      <c r="AB43" s="47" t="str">
        <f>IF(OR($I43=1,AND($I43=0,$L43=1)),中間シート!AB43,"")</f>
        <v/>
      </c>
      <c r="AC43" s="47" t="str">
        <f>IF(OR($I43=1,AND($I43=0,$L43=1)),中間シート!AC43,"")</f>
        <v/>
      </c>
      <c r="AD43" s="47" t="str">
        <f>IF(OR($I43=1,AND($I43=0,$L43=1)),中間シート!AD43,"")</f>
        <v/>
      </c>
      <c r="AE43" s="47" t="str">
        <f>IF(OR($I43=1,AND($I43=0,$L43=1)),中間シート!AE43,"")</f>
        <v/>
      </c>
      <c r="AF43" s="47" t="str">
        <f>IF(OR($I43=1,AND($I43=0,$L43=1)),中間シート!AF43,"")</f>
        <v/>
      </c>
      <c r="AG43" s="140"/>
      <c r="AH43" s="47" t="str">
        <f>IF(OR($I43=1,AND($I43=0,$L43=1)),中間シート!AH43,"")</f>
        <v/>
      </c>
      <c r="AI43" s="47" t="str">
        <f>IF(OR($I43=1,AND($I43=0,$L43=1)),中間シート!AI43,"")</f>
        <v/>
      </c>
      <c r="AJ43" s="47" t="str">
        <f>IF(OR($I43=1,AND($I43=0,$L43=1)),中間シート!AJ43,"")</f>
        <v/>
      </c>
      <c r="AK43" s="47" t="str">
        <f>IF(OR($I43=1,AND($I43=0,$L43=1)),中間シート!AK43,"")</f>
        <v/>
      </c>
      <c r="AL43" s="47" t="str">
        <f>IF(OR($I43=1,AND($I43=0,$L43=1)),中間シート!AL43,"")</f>
        <v/>
      </c>
      <c r="AM43" s="47" t="str">
        <f>IF($H43=1,中間シート!AM43,"")</f>
        <v/>
      </c>
      <c r="AN43" s="47" t="str">
        <f>IF($H43=1,中間シート!AN43,"")</f>
        <v/>
      </c>
      <c r="AO43" s="47" t="str">
        <f>IF($H43=1,中間シート!AO43,"")</f>
        <v/>
      </c>
      <c r="AP43" s="140"/>
      <c r="AQ43" s="140"/>
      <c r="AR43" s="47" t="str">
        <f>IF(OR($I43=1,AND($I43=0,$L43=1)),中間シート!AR43,"")</f>
        <v/>
      </c>
      <c r="AS43" s="44"/>
      <c r="AT43" s="44"/>
      <c r="AU43" s="44"/>
      <c r="AV43" s="47" t="str">
        <f>IF(OR($I43=1,AND($I43=0,$L43=1)),中間シート!AS43,"")</f>
        <v/>
      </c>
      <c r="AW43" s="47" t="str">
        <f>IF(OR($I43=1,AND($I43=0,$L43=1)),中間シート!AT43,"")</f>
        <v/>
      </c>
      <c r="AX43" s="47" t="str">
        <f>IF(OR($I43=1,AND($I43=0,$L43=1)),中間シート!AU43,"")</f>
        <v/>
      </c>
      <c r="AY43" s="47" t="str">
        <f>IF(OR($I43=1,AND($I43=0,$L43=1)),中間シート!AV43,"")</f>
        <v/>
      </c>
      <c r="AZ43" s="47" t="str">
        <f>IF(OR($I43=1,AND($I43=0,$L43=1)),中間シート!AW43,"")</f>
        <v/>
      </c>
      <c r="BA43" s="47" t="str">
        <f>IF(OR($I43=1,AND($I43=0,$L43=1)),中間シート!AX43,"")</f>
        <v/>
      </c>
      <c r="BB43" s="47" t="str">
        <f>IF(OR($I43=1,AND($I43=0,$L43=1)),中間シート!AY43,"")</f>
        <v/>
      </c>
      <c r="BC43" s="47" t="str">
        <f>IF(OR($I43=1,AND($I43=0,$L43=1)),中間シート!AZ43,"")</f>
        <v/>
      </c>
      <c r="BD43" s="44"/>
    </row>
    <row r="44" spans="1:56">
      <c r="A44" s="65">
        <f>中間シート!A44</f>
        <v>39</v>
      </c>
      <c r="B44" s="44">
        <f>中間シート!B44</f>
        <v>10</v>
      </c>
      <c r="C44" s="44" t="str">
        <f>中間シート!C44</f>
        <v/>
      </c>
      <c r="D44" s="44">
        <f>中間シート!D44</f>
        <v>0</v>
      </c>
      <c r="E44" s="44">
        <f>中間シート!E44</f>
        <v>0</v>
      </c>
      <c r="F44" s="44">
        <f>中間シート!F44</f>
        <v>0</v>
      </c>
      <c r="G44" s="44">
        <f>中間シート!G44</f>
        <v>3</v>
      </c>
      <c r="H44" s="44">
        <f>中間シート!H44</f>
        <v>0</v>
      </c>
      <c r="I44" s="44">
        <f>中間シート!I44</f>
        <v>0</v>
      </c>
      <c r="J44" s="44">
        <f>中間シート!J44</f>
        <v>0</v>
      </c>
      <c r="K44" s="44">
        <f>中間シート!K44</f>
        <v>0</v>
      </c>
      <c r="L44" s="43">
        <f>中間シート!L44</f>
        <v>0</v>
      </c>
      <c r="M44" s="65">
        <f>中間シート!M44</f>
        <v>0</v>
      </c>
      <c r="N44" s="45"/>
      <c r="O44" s="45"/>
      <c r="P44" s="45"/>
      <c r="Q44" s="46"/>
      <c r="R44" s="67" t="str">
        <f>IF(OR($I44=1,$I44=2,$I44=3,$I44=4,AND($I44=0,$L44=1)),中間シート!R44,"")</f>
        <v/>
      </c>
      <c r="S44" s="47" t="str">
        <f t="shared" si="6"/>
        <v/>
      </c>
      <c r="T44" s="45" t="str">
        <f>IF(OR($I44=1,AND($I44=0,$L44=1)),中間シート!T44,"")</f>
        <v/>
      </c>
      <c r="U44" s="47" t="str">
        <f>IF(OR($I44=1,AND($I44=0,$L44=1)),中間シート!U44,"")</f>
        <v/>
      </c>
      <c r="V44" s="47" t="str">
        <f>IF(OR($I44=1,AND($I44=0,$L44=1)),中間シート!V44,"")</f>
        <v/>
      </c>
      <c r="W44" s="47" t="str">
        <f>IF(OR($I44=1,AND($I44=0,$L44=1)),中間シート!W44,"")</f>
        <v/>
      </c>
      <c r="X44" s="47" t="str">
        <f>IF(OR($I44=1,AND($I44=0,$L44=1)),中間シート!X44,"")</f>
        <v/>
      </c>
      <c r="Y44" s="47" t="str">
        <f>IF(OR($I44=1,AND($I44=0,$L44=1)),中間シート!Y44,"")</f>
        <v/>
      </c>
      <c r="Z44" s="47" t="str">
        <f>IF(OR($I44=1,AND($I44=0,$L44=1)),中間シート!Z44,"")</f>
        <v/>
      </c>
      <c r="AA44" s="47" t="str">
        <f>IF(OR($I44=1,AND($I44=0,$L44=1)),中間シート!AA44,"")</f>
        <v/>
      </c>
      <c r="AB44" s="47" t="str">
        <f>IF(OR($I44=1,AND($I44=0,$L44=1)),中間シート!AB44,"")</f>
        <v/>
      </c>
      <c r="AC44" s="47" t="str">
        <f>IF(OR($I44=1,AND($I44=0,$L44=1)),中間シート!AC44,"")</f>
        <v/>
      </c>
      <c r="AD44" s="47" t="str">
        <f>IF(OR($I44=1,AND($I44=0,$L44=1)),中間シート!AD44,"")</f>
        <v/>
      </c>
      <c r="AE44" s="47" t="str">
        <f>IF(OR($I44=1,AND($I44=0,$L44=1)),中間シート!AE44,"")</f>
        <v/>
      </c>
      <c r="AF44" s="47" t="str">
        <f>IF(OR($I44=1,AND($I44=0,$L44=1)),中間シート!AF44,"")</f>
        <v/>
      </c>
      <c r="AG44" s="140"/>
      <c r="AH44" s="47" t="str">
        <f>IF(OR($I44=1,AND($I44=0,$L44=1)),中間シート!AH44,"")</f>
        <v/>
      </c>
      <c r="AI44" s="47" t="str">
        <f>IF(OR($I44=1,AND($I44=0,$L44=1)),中間シート!AI44,"")</f>
        <v/>
      </c>
      <c r="AJ44" s="47" t="str">
        <f>IF(OR($I44=1,AND($I44=0,$L44=1)),中間シート!AJ44,"")</f>
        <v/>
      </c>
      <c r="AK44" s="47" t="str">
        <f>IF(OR($I44=1,AND($I44=0,$L44=1)),中間シート!AK44,"")</f>
        <v/>
      </c>
      <c r="AL44" s="47" t="str">
        <f>IF(OR($I44=1,AND($I44=0,$L44=1)),中間シート!AL44,"")</f>
        <v/>
      </c>
      <c r="AM44" s="47" t="str">
        <f>IF($H44=1,中間シート!AM44,"")</f>
        <v/>
      </c>
      <c r="AN44" s="47" t="str">
        <f>IF($H44=1,中間シート!AN44,"")</f>
        <v/>
      </c>
      <c r="AO44" s="47" t="str">
        <f>IF($H44=1,中間シート!AO44,"")</f>
        <v/>
      </c>
      <c r="AP44" s="140"/>
      <c r="AQ44" s="140"/>
      <c r="AR44" s="47" t="str">
        <f>IF(OR($I44=1,AND($I44=0,$L44=1)),中間シート!AR44,"")</f>
        <v/>
      </c>
      <c r="AS44" s="44"/>
      <c r="AT44" s="44"/>
      <c r="AU44" s="44"/>
      <c r="AV44" s="47" t="str">
        <f>IF(OR($I44=1,AND($I44=0,$L44=1)),中間シート!AS44,"")</f>
        <v/>
      </c>
      <c r="AW44" s="47" t="str">
        <f>IF(OR($I44=1,AND($I44=0,$L44=1)),中間シート!AT44,"")</f>
        <v/>
      </c>
      <c r="AX44" s="47" t="str">
        <f>IF(OR($I44=1,AND($I44=0,$L44=1)),中間シート!AU44,"")</f>
        <v/>
      </c>
      <c r="AY44" s="47" t="str">
        <f>IF(OR($I44=1,AND($I44=0,$L44=1)),中間シート!AV44,"")</f>
        <v/>
      </c>
      <c r="AZ44" s="47" t="str">
        <f>IF(OR($I44=1,AND($I44=0,$L44=1)),中間シート!AW44,"")</f>
        <v/>
      </c>
      <c r="BA44" s="47" t="str">
        <f>IF(OR($I44=1,AND($I44=0,$L44=1)),中間シート!AX44,"")</f>
        <v/>
      </c>
      <c r="BB44" s="47" t="str">
        <f>IF(OR($I44=1,AND($I44=0,$L44=1)),中間シート!AY44,"")</f>
        <v/>
      </c>
      <c r="BC44" s="47" t="str">
        <f>IF(OR($I44=1,AND($I44=0,$L44=1)),中間シート!AZ44,"")</f>
        <v/>
      </c>
      <c r="BD44" s="44"/>
    </row>
    <row r="45" spans="1:56">
      <c r="A45" s="65">
        <f>中間シート!A45</f>
        <v>40</v>
      </c>
      <c r="B45" s="44">
        <f>中間シート!B45</f>
        <v>10</v>
      </c>
      <c r="C45" s="44" t="str">
        <f>中間シート!C45</f>
        <v/>
      </c>
      <c r="D45" s="44">
        <f>中間シート!D45</f>
        <v>0</v>
      </c>
      <c r="E45" s="44">
        <f>中間シート!E45</f>
        <v>0</v>
      </c>
      <c r="F45" s="44">
        <f>中間シート!F45</f>
        <v>0</v>
      </c>
      <c r="G45" s="44">
        <f>中間シート!G45</f>
        <v>4</v>
      </c>
      <c r="H45" s="44">
        <f>中間シート!H45</f>
        <v>0</v>
      </c>
      <c r="I45" s="44">
        <f>中間シート!I45</f>
        <v>0</v>
      </c>
      <c r="J45" s="44">
        <f>中間シート!J45</f>
        <v>0</v>
      </c>
      <c r="K45" s="44">
        <f>中間シート!K45</f>
        <v>0</v>
      </c>
      <c r="L45" s="43">
        <f>中間シート!L45</f>
        <v>0</v>
      </c>
      <c r="M45" s="65">
        <f>中間シート!M45</f>
        <v>0</v>
      </c>
      <c r="N45" s="45"/>
      <c r="O45" s="45"/>
      <c r="P45" s="45"/>
      <c r="Q45" s="46"/>
      <c r="R45" s="67" t="str">
        <f>IF(OR($I45=1,$I45=2,$I45=3,$I45=4,AND($I45=0,$L45=1)),中間シート!R45,"")</f>
        <v/>
      </c>
      <c r="S45" s="47" t="str">
        <f t="shared" si="6"/>
        <v/>
      </c>
      <c r="T45" s="45" t="str">
        <f>IF(OR($I45=1,AND($I45=0,$L45=1)),中間シート!T45,"")</f>
        <v/>
      </c>
      <c r="U45" s="47" t="str">
        <f>IF(OR($I45=1,AND($I45=0,$L45=1)),中間シート!U45,"")</f>
        <v/>
      </c>
      <c r="V45" s="47" t="str">
        <f>IF(OR($I45=1,AND($I45=0,$L45=1)),中間シート!V45,"")</f>
        <v/>
      </c>
      <c r="W45" s="47" t="str">
        <f>IF(OR($I45=1,AND($I45=0,$L45=1)),中間シート!W45,"")</f>
        <v/>
      </c>
      <c r="X45" s="47" t="str">
        <f>IF(OR($I45=1,AND($I45=0,$L45=1)),中間シート!X45,"")</f>
        <v/>
      </c>
      <c r="Y45" s="47" t="str">
        <f>IF(OR($I45=1,AND($I45=0,$L45=1)),中間シート!Y45,"")</f>
        <v/>
      </c>
      <c r="Z45" s="47" t="str">
        <f>IF(OR($I45=1,AND($I45=0,$L45=1)),中間シート!Z45,"")</f>
        <v/>
      </c>
      <c r="AA45" s="47" t="str">
        <f>IF(OR($I45=1,AND($I45=0,$L45=1)),中間シート!AA45,"")</f>
        <v/>
      </c>
      <c r="AB45" s="47" t="str">
        <f>IF(OR($I45=1,AND($I45=0,$L45=1)),中間シート!AB45,"")</f>
        <v/>
      </c>
      <c r="AC45" s="47" t="str">
        <f>IF(OR($I45=1,AND($I45=0,$L45=1)),中間シート!AC45,"")</f>
        <v/>
      </c>
      <c r="AD45" s="47" t="str">
        <f>IF(OR($I45=1,AND($I45=0,$L45=1)),中間シート!AD45,"")</f>
        <v/>
      </c>
      <c r="AE45" s="47" t="str">
        <f>IF(OR($I45=1,AND($I45=0,$L45=1)),中間シート!AE45,"")</f>
        <v/>
      </c>
      <c r="AF45" s="47" t="str">
        <f>IF(OR($I45=1,AND($I45=0,$L45=1)),中間シート!AF45,"")</f>
        <v/>
      </c>
      <c r="AG45" s="140"/>
      <c r="AH45" s="47" t="str">
        <f>IF(OR($I45=1,AND($I45=0,$L45=1)),中間シート!AH45,"")</f>
        <v/>
      </c>
      <c r="AI45" s="47" t="str">
        <f>IF(OR($I45=1,AND($I45=0,$L45=1)),中間シート!AI45,"")</f>
        <v/>
      </c>
      <c r="AJ45" s="47" t="str">
        <f>IF(OR($I45=1,AND($I45=0,$L45=1)),中間シート!AJ45,"")</f>
        <v/>
      </c>
      <c r="AK45" s="47" t="str">
        <f>IF(OR($I45=1,AND($I45=0,$L45=1)),中間シート!AK45,"")</f>
        <v/>
      </c>
      <c r="AL45" s="47" t="str">
        <f>IF(OR($I45=1,AND($I45=0,$L45=1)),中間シート!AL45,"")</f>
        <v/>
      </c>
      <c r="AM45" s="47" t="str">
        <f>IF($H45=1,中間シート!AM45,"")</f>
        <v/>
      </c>
      <c r="AN45" s="47" t="str">
        <f>IF($H45=1,中間シート!AN45,"")</f>
        <v/>
      </c>
      <c r="AO45" s="47" t="str">
        <f>IF($H45=1,中間シート!AO45,"")</f>
        <v/>
      </c>
      <c r="AP45" s="140"/>
      <c r="AQ45" s="140"/>
      <c r="AR45" s="47" t="str">
        <f>IF(OR($I45=1,AND($I45=0,$L45=1)),中間シート!AR45,"")</f>
        <v/>
      </c>
      <c r="AS45" s="44"/>
      <c r="AT45" s="44"/>
      <c r="AU45" s="44"/>
      <c r="AV45" s="47" t="str">
        <f>IF(OR($I45=1,AND($I45=0,$L45=1)),中間シート!AS45,"")</f>
        <v/>
      </c>
      <c r="AW45" s="47" t="str">
        <f>IF(OR($I45=1,AND($I45=0,$L45=1)),中間シート!AT45,"")</f>
        <v/>
      </c>
      <c r="AX45" s="47" t="str">
        <f>IF(OR($I45=1,AND($I45=0,$L45=1)),中間シート!AU45,"")</f>
        <v/>
      </c>
      <c r="AY45" s="47" t="str">
        <f>IF(OR($I45=1,AND($I45=0,$L45=1)),中間シート!AV45,"")</f>
        <v/>
      </c>
      <c r="AZ45" s="47" t="str">
        <f>IF(OR($I45=1,AND($I45=0,$L45=1)),中間シート!AW45,"")</f>
        <v/>
      </c>
      <c r="BA45" s="47" t="str">
        <f>IF(OR($I45=1,AND($I45=0,$L45=1)),中間シート!AX45,"")</f>
        <v/>
      </c>
      <c r="BB45" s="47" t="str">
        <f>IF(OR($I45=1,AND($I45=0,$L45=1)),中間シート!AY45,"")</f>
        <v/>
      </c>
      <c r="BC45" s="47" t="str">
        <f>IF(OR($I45=1,AND($I45=0,$L45=1)),中間シート!AZ45,"")</f>
        <v/>
      </c>
      <c r="BD45" s="44"/>
    </row>
    <row r="46" spans="1:56">
      <c r="A46" s="65">
        <f>中間シート!A46</f>
        <v>41</v>
      </c>
      <c r="B46" s="44">
        <f>中間シート!B46</f>
        <v>11</v>
      </c>
      <c r="C46" s="44" t="str">
        <f>中間シート!C46</f>
        <v/>
      </c>
      <c r="D46" s="44">
        <f>中間シート!D46</f>
        <v>0</v>
      </c>
      <c r="E46" s="44">
        <f>中間シート!E46</f>
        <v>0</v>
      </c>
      <c r="F46" s="44">
        <f>中間シート!F46</f>
        <v>0</v>
      </c>
      <c r="G46" s="44">
        <f>中間シート!G46</f>
        <v>1</v>
      </c>
      <c r="H46" s="44">
        <f>中間シート!H46</f>
        <v>0</v>
      </c>
      <c r="I46" s="44">
        <f>中間シート!I46</f>
        <v>0</v>
      </c>
      <c r="J46" s="44">
        <f>中間シート!J46</f>
        <v>0</v>
      </c>
      <c r="K46" s="44">
        <f>中間シート!K46</f>
        <v>0</v>
      </c>
      <c r="L46" s="43">
        <f>中間シート!L46</f>
        <v>0</v>
      </c>
      <c r="M46" s="65">
        <f>中間シート!M46</f>
        <v>0</v>
      </c>
      <c r="N46" s="45"/>
      <c r="O46" s="45"/>
      <c r="P46" s="45"/>
      <c r="Q46" s="46"/>
      <c r="R46" s="67" t="str">
        <f>IF(OR($I46=1,$I46=2,$I46=3,$I46=4,AND($I46=0,$L46=1)),中間シート!R46,"")</f>
        <v/>
      </c>
      <c r="S46" s="47" t="str">
        <f t="shared" si="6"/>
        <v/>
      </c>
      <c r="T46" s="45" t="str">
        <f>IF(OR($I46=1,AND($I46=0,$L46=1)),中間シート!T46,"")</f>
        <v/>
      </c>
      <c r="U46" s="47" t="str">
        <f>IF(OR($I46=1,AND($I46=0,$L46=1)),中間シート!U46,"")</f>
        <v/>
      </c>
      <c r="V46" s="47" t="str">
        <f>IF(OR($I46=1,AND($I46=0,$L46=1)),中間シート!V46,"")</f>
        <v/>
      </c>
      <c r="W46" s="47" t="str">
        <f>IF(OR($I46=1,AND($I46=0,$L46=1)),中間シート!W46,"")</f>
        <v/>
      </c>
      <c r="X46" s="47" t="str">
        <f>IF(OR($I46=1,AND($I46=0,$L46=1)),中間シート!X46,"")</f>
        <v/>
      </c>
      <c r="Y46" s="47" t="str">
        <f>IF(OR($I46=1,AND($I46=0,$L46=1)),中間シート!Y46,"")</f>
        <v/>
      </c>
      <c r="Z46" s="47" t="str">
        <f>IF(OR($I46=1,AND($I46=0,$L46=1)),中間シート!Z46,"")</f>
        <v/>
      </c>
      <c r="AA46" s="47" t="str">
        <f>IF(OR($I46=1,AND($I46=0,$L46=1)),中間シート!AA46,"")</f>
        <v/>
      </c>
      <c r="AB46" s="47" t="str">
        <f>IF(OR($I46=1,AND($I46=0,$L46=1)),中間シート!AB46,"")</f>
        <v/>
      </c>
      <c r="AC46" s="47" t="str">
        <f>IF(OR($I46=1,AND($I46=0,$L46=1)),中間シート!AC46,"")</f>
        <v/>
      </c>
      <c r="AD46" s="47" t="str">
        <f>IF(OR($I46=1,AND($I46=0,$L46=1)),中間シート!AD46,"")</f>
        <v/>
      </c>
      <c r="AE46" s="47" t="str">
        <f>IF(OR($I46=1,AND($I46=0,$L46=1)),中間シート!AE46,"")</f>
        <v/>
      </c>
      <c r="AF46" s="47" t="str">
        <f>IF(OR($I46=1,AND($I46=0,$L46=1)),中間シート!AF46,"")</f>
        <v/>
      </c>
      <c r="AG46" s="140"/>
      <c r="AH46" s="47" t="str">
        <f>IF(OR($I46=1,AND($I46=0,$L46=1)),中間シート!AH46,"")</f>
        <v/>
      </c>
      <c r="AI46" s="47" t="str">
        <f>IF(OR($I46=1,AND($I46=0,$L46=1)),中間シート!AI46,"")</f>
        <v/>
      </c>
      <c r="AJ46" s="47" t="str">
        <f>IF(OR($I46=1,AND($I46=0,$L46=1)),中間シート!AJ46,"")</f>
        <v/>
      </c>
      <c r="AK46" s="47" t="str">
        <f>IF(OR($I46=1,AND($I46=0,$L46=1)),中間シート!AK46,"")</f>
        <v/>
      </c>
      <c r="AL46" s="47" t="str">
        <f>IF(OR($I46=1,AND($I46=0,$L46=1)),中間シート!AL46,"")</f>
        <v/>
      </c>
      <c r="AM46" s="47" t="str">
        <f>IF($H46=1,中間シート!AM46,"")</f>
        <v/>
      </c>
      <c r="AN46" s="47" t="str">
        <f>IF($H46=1,中間シート!AN46,"")</f>
        <v/>
      </c>
      <c r="AO46" s="47" t="str">
        <f>IF($H46=1,中間シート!AO46,"")</f>
        <v/>
      </c>
      <c r="AP46" s="140"/>
      <c r="AQ46" s="140"/>
      <c r="AR46" s="47" t="str">
        <f>IF(OR($I46=1,AND($I46=0,$L46=1)),中間シート!AR46,"")</f>
        <v/>
      </c>
      <c r="AS46" s="44"/>
      <c r="AT46" s="44"/>
      <c r="AU46" s="44"/>
      <c r="AV46" s="47" t="str">
        <f>IF(OR($I46=1,AND($I46=0,$L46=1)),中間シート!AS46,"")</f>
        <v/>
      </c>
      <c r="AW46" s="47" t="str">
        <f>IF(OR($I46=1,AND($I46=0,$L46=1)),中間シート!AT46,"")</f>
        <v/>
      </c>
      <c r="AX46" s="47" t="str">
        <f>IF(OR($I46=1,AND($I46=0,$L46=1)),中間シート!AU46,"")</f>
        <v/>
      </c>
      <c r="AY46" s="47" t="str">
        <f>IF(OR($I46=1,AND($I46=0,$L46=1)),中間シート!AV46,"")</f>
        <v/>
      </c>
      <c r="AZ46" s="47" t="str">
        <f>IF(OR($I46=1,AND($I46=0,$L46=1)),中間シート!AW46,"")</f>
        <v/>
      </c>
      <c r="BA46" s="47" t="str">
        <f>IF(OR($I46=1,AND($I46=0,$L46=1)),中間シート!AX46,"")</f>
        <v/>
      </c>
      <c r="BB46" s="47" t="str">
        <f>IF(OR($I46=1,AND($I46=0,$L46=1)),中間シート!AY46,"")</f>
        <v/>
      </c>
      <c r="BC46" s="47" t="str">
        <f>IF(OR($I46=1,AND($I46=0,$L46=1)),中間シート!AZ46,"")</f>
        <v/>
      </c>
      <c r="BD46" s="44"/>
    </row>
    <row r="47" spans="1:56">
      <c r="A47" s="65">
        <f>中間シート!A47</f>
        <v>42</v>
      </c>
      <c r="B47" s="44">
        <f>中間シート!B47</f>
        <v>11</v>
      </c>
      <c r="C47" s="44" t="str">
        <f>中間シート!C47</f>
        <v/>
      </c>
      <c r="D47" s="44">
        <f>中間シート!D47</f>
        <v>0</v>
      </c>
      <c r="E47" s="44">
        <f>中間シート!E47</f>
        <v>0</v>
      </c>
      <c r="F47" s="44">
        <f>中間シート!F47</f>
        <v>0</v>
      </c>
      <c r="G47" s="44">
        <f>中間シート!G47</f>
        <v>2</v>
      </c>
      <c r="H47" s="44">
        <f>中間シート!H47</f>
        <v>0</v>
      </c>
      <c r="I47" s="44">
        <f>中間シート!I47</f>
        <v>0</v>
      </c>
      <c r="J47" s="44">
        <f>中間シート!J47</f>
        <v>0</v>
      </c>
      <c r="K47" s="44">
        <f>中間シート!K47</f>
        <v>0</v>
      </c>
      <c r="L47" s="43">
        <f>中間シート!L47</f>
        <v>0</v>
      </c>
      <c r="M47" s="65">
        <f>中間シート!M47</f>
        <v>0</v>
      </c>
      <c r="N47" s="45"/>
      <c r="O47" s="45"/>
      <c r="P47" s="45"/>
      <c r="Q47" s="46"/>
      <c r="R47" s="67" t="str">
        <f>IF(OR($I47=1,$I47=2,$I47=3,$I47=4,AND($I47=0,$L47=1)),中間シート!R47,"")</f>
        <v/>
      </c>
      <c r="S47" s="47" t="str">
        <f t="shared" si="6"/>
        <v/>
      </c>
      <c r="T47" s="45" t="str">
        <f>IF(OR($I47=1,AND($I47=0,$L47=1)),中間シート!T47,"")</f>
        <v/>
      </c>
      <c r="U47" s="47" t="str">
        <f>IF(OR($I47=1,AND($I47=0,$L47=1)),中間シート!U47,"")</f>
        <v/>
      </c>
      <c r="V47" s="47" t="str">
        <f>IF(OR($I47=1,AND($I47=0,$L47=1)),中間シート!V47,"")</f>
        <v/>
      </c>
      <c r="W47" s="47" t="str">
        <f>IF(OR($I47=1,AND($I47=0,$L47=1)),中間シート!W47,"")</f>
        <v/>
      </c>
      <c r="X47" s="47" t="str">
        <f>IF(OR($I47=1,AND($I47=0,$L47=1)),中間シート!X47,"")</f>
        <v/>
      </c>
      <c r="Y47" s="47" t="str">
        <f>IF(OR($I47=1,AND($I47=0,$L47=1)),中間シート!Y47,"")</f>
        <v/>
      </c>
      <c r="Z47" s="47" t="str">
        <f>IF(OR($I47=1,AND($I47=0,$L47=1)),中間シート!Z47,"")</f>
        <v/>
      </c>
      <c r="AA47" s="47" t="str">
        <f>IF(OR($I47=1,AND($I47=0,$L47=1)),中間シート!AA47,"")</f>
        <v/>
      </c>
      <c r="AB47" s="47" t="str">
        <f>IF(OR($I47=1,AND($I47=0,$L47=1)),中間シート!AB47,"")</f>
        <v/>
      </c>
      <c r="AC47" s="47" t="str">
        <f>IF(OR($I47=1,AND($I47=0,$L47=1)),中間シート!AC47,"")</f>
        <v/>
      </c>
      <c r="AD47" s="47" t="str">
        <f>IF(OR($I47=1,AND($I47=0,$L47=1)),中間シート!AD47,"")</f>
        <v/>
      </c>
      <c r="AE47" s="47" t="str">
        <f>IF(OR($I47=1,AND($I47=0,$L47=1)),中間シート!AE47,"")</f>
        <v/>
      </c>
      <c r="AF47" s="47" t="str">
        <f>IF(OR($I47=1,AND($I47=0,$L47=1)),中間シート!AF47,"")</f>
        <v/>
      </c>
      <c r="AG47" s="140"/>
      <c r="AH47" s="47" t="str">
        <f>IF(OR($I47=1,AND($I47=0,$L47=1)),中間シート!AH47,"")</f>
        <v/>
      </c>
      <c r="AI47" s="47" t="str">
        <f>IF(OR($I47=1,AND($I47=0,$L47=1)),中間シート!AI47,"")</f>
        <v/>
      </c>
      <c r="AJ47" s="47" t="str">
        <f>IF(OR($I47=1,AND($I47=0,$L47=1)),中間シート!AJ47,"")</f>
        <v/>
      </c>
      <c r="AK47" s="47" t="str">
        <f>IF(OR($I47=1,AND($I47=0,$L47=1)),中間シート!AK47,"")</f>
        <v/>
      </c>
      <c r="AL47" s="47" t="str">
        <f>IF(OR($I47=1,AND($I47=0,$L47=1)),中間シート!AL47,"")</f>
        <v/>
      </c>
      <c r="AM47" s="47" t="str">
        <f>IF($H47=1,中間シート!AM47,"")</f>
        <v/>
      </c>
      <c r="AN47" s="47" t="str">
        <f>IF($H47=1,中間シート!AN47,"")</f>
        <v/>
      </c>
      <c r="AO47" s="47" t="str">
        <f>IF($H47=1,中間シート!AO47,"")</f>
        <v/>
      </c>
      <c r="AP47" s="140"/>
      <c r="AQ47" s="140"/>
      <c r="AR47" s="47" t="str">
        <f>IF(OR($I47=1,AND($I47=0,$L47=1)),中間シート!AR47,"")</f>
        <v/>
      </c>
      <c r="AS47" s="44"/>
      <c r="AT47" s="44"/>
      <c r="AU47" s="44"/>
      <c r="AV47" s="47" t="str">
        <f>IF(OR($I47=1,AND($I47=0,$L47=1)),中間シート!AS47,"")</f>
        <v/>
      </c>
      <c r="AW47" s="47" t="str">
        <f>IF(OR($I47=1,AND($I47=0,$L47=1)),中間シート!AT47,"")</f>
        <v/>
      </c>
      <c r="AX47" s="47" t="str">
        <f>IF(OR($I47=1,AND($I47=0,$L47=1)),中間シート!AU47,"")</f>
        <v/>
      </c>
      <c r="AY47" s="47" t="str">
        <f>IF(OR($I47=1,AND($I47=0,$L47=1)),中間シート!AV47,"")</f>
        <v/>
      </c>
      <c r="AZ47" s="47" t="str">
        <f>IF(OR($I47=1,AND($I47=0,$L47=1)),中間シート!AW47,"")</f>
        <v/>
      </c>
      <c r="BA47" s="47" t="str">
        <f>IF(OR($I47=1,AND($I47=0,$L47=1)),中間シート!AX47,"")</f>
        <v/>
      </c>
      <c r="BB47" s="47" t="str">
        <f>IF(OR($I47=1,AND($I47=0,$L47=1)),中間シート!AY47,"")</f>
        <v/>
      </c>
      <c r="BC47" s="47" t="str">
        <f>IF(OR($I47=1,AND($I47=0,$L47=1)),中間シート!AZ47,"")</f>
        <v/>
      </c>
      <c r="BD47" s="44"/>
    </row>
    <row r="48" spans="1:56">
      <c r="A48" s="65">
        <f>中間シート!A48</f>
        <v>43</v>
      </c>
      <c r="B48" s="44">
        <f>中間シート!B48</f>
        <v>11</v>
      </c>
      <c r="C48" s="44" t="str">
        <f>中間シート!C48</f>
        <v/>
      </c>
      <c r="D48" s="44">
        <f>中間シート!D48</f>
        <v>0</v>
      </c>
      <c r="E48" s="44">
        <f>中間シート!E48</f>
        <v>0</v>
      </c>
      <c r="F48" s="44">
        <f>中間シート!F48</f>
        <v>0</v>
      </c>
      <c r="G48" s="44">
        <f>中間シート!G48</f>
        <v>3</v>
      </c>
      <c r="H48" s="44">
        <f>中間シート!H48</f>
        <v>0</v>
      </c>
      <c r="I48" s="44">
        <f>中間シート!I48</f>
        <v>0</v>
      </c>
      <c r="J48" s="44">
        <f>中間シート!J48</f>
        <v>0</v>
      </c>
      <c r="K48" s="44">
        <f>中間シート!K48</f>
        <v>0</v>
      </c>
      <c r="L48" s="43">
        <f>中間シート!L48</f>
        <v>0</v>
      </c>
      <c r="M48" s="65">
        <f>中間シート!M48</f>
        <v>0</v>
      </c>
      <c r="N48" s="45"/>
      <c r="O48" s="45"/>
      <c r="P48" s="45"/>
      <c r="Q48" s="46"/>
      <c r="R48" s="67" t="str">
        <f>IF(OR($I48=1,$I48=2,$I48=3,$I48=4,AND($I48=0,$L48=1)),中間シート!R48,"")</f>
        <v/>
      </c>
      <c r="S48" s="47" t="str">
        <f t="shared" si="6"/>
        <v/>
      </c>
      <c r="T48" s="45" t="str">
        <f>IF(OR($I48=1,AND($I48=0,$L48=1)),中間シート!T48,"")</f>
        <v/>
      </c>
      <c r="U48" s="47" t="str">
        <f>IF(OR($I48=1,AND($I48=0,$L48=1)),中間シート!U48,"")</f>
        <v/>
      </c>
      <c r="V48" s="47" t="str">
        <f>IF(OR($I48=1,AND($I48=0,$L48=1)),中間シート!V48,"")</f>
        <v/>
      </c>
      <c r="W48" s="47" t="str">
        <f>IF(OR($I48=1,AND($I48=0,$L48=1)),中間シート!W48,"")</f>
        <v/>
      </c>
      <c r="X48" s="47" t="str">
        <f>IF(OR($I48=1,AND($I48=0,$L48=1)),中間シート!X48,"")</f>
        <v/>
      </c>
      <c r="Y48" s="47" t="str">
        <f>IF(OR($I48=1,AND($I48=0,$L48=1)),中間シート!Y48,"")</f>
        <v/>
      </c>
      <c r="Z48" s="47" t="str">
        <f>IF(OR($I48=1,AND($I48=0,$L48=1)),中間シート!Z48,"")</f>
        <v/>
      </c>
      <c r="AA48" s="47" t="str">
        <f>IF(OR($I48=1,AND($I48=0,$L48=1)),中間シート!AA48,"")</f>
        <v/>
      </c>
      <c r="AB48" s="47" t="str">
        <f>IF(OR($I48=1,AND($I48=0,$L48=1)),中間シート!AB48,"")</f>
        <v/>
      </c>
      <c r="AC48" s="47" t="str">
        <f>IF(OR($I48=1,AND($I48=0,$L48=1)),中間シート!AC48,"")</f>
        <v/>
      </c>
      <c r="AD48" s="47" t="str">
        <f>IF(OR($I48=1,AND($I48=0,$L48=1)),中間シート!AD48,"")</f>
        <v/>
      </c>
      <c r="AE48" s="47" t="str">
        <f>IF(OR($I48=1,AND($I48=0,$L48=1)),中間シート!AE48,"")</f>
        <v/>
      </c>
      <c r="AF48" s="47" t="str">
        <f>IF(OR($I48=1,AND($I48=0,$L48=1)),中間シート!AF48,"")</f>
        <v/>
      </c>
      <c r="AG48" s="140"/>
      <c r="AH48" s="47" t="str">
        <f>IF(OR($I48=1,AND($I48=0,$L48=1)),中間シート!AH48,"")</f>
        <v/>
      </c>
      <c r="AI48" s="47" t="str">
        <f>IF(OR($I48=1,AND($I48=0,$L48=1)),中間シート!AI48,"")</f>
        <v/>
      </c>
      <c r="AJ48" s="47" t="str">
        <f>IF(OR($I48=1,AND($I48=0,$L48=1)),中間シート!AJ48,"")</f>
        <v/>
      </c>
      <c r="AK48" s="47" t="str">
        <f>IF(OR($I48=1,AND($I48=0,$L48=1)),中間シート!AK48,"")</f>
        <v/>
      </c>
      <c r="AL48" s="47" t="str">
        <f>IF(OR($I48=1,AND($I48=0,$L48=1)),中間シート!AL48,"")</f>
        <v/>
      </c>
      <c r="AM48" s="47" t="str">
        <f>IF($H48=1,中間シート!AM48,"")</f>
        <v/>
      </c>
      <c r="AN48" s="47" t="str">
        <f>IF($H48=1,中間シート!AN48,"")</f>
        <v/>
      </c>
      <c r="AO48" s="47" t="str">
        <f>IF($H48=1,中間シート!AO48,"")</f>
        <v/>
      </c>
      <c r="AP48" s="140"/>
      <c r="AQ48" s="140"/>
      <c r="AR48" s="47" t="str">
        <f>IF(OR($I48=1,AND($I48=0,$L48=1)),中間シート!AR48,"")</f>
        <v/>
      </c>
      <c r="AS48" s="44"/>
      <c r="AT48" s="44"/>
      <c r="AU48" s="44"/>
      <c r="AV48" s="47" t="str">
        <f>IF(OR($I48=1,AND($I48=0,$L48=1)),中間シート!AS48,"")</f>
        <v/>
      </c>
      <c r="AW48" s="47" t="str">
        <f>IF(OR($I48=1,AND($I48=0,$L48=1)),中間シート!AT48,"")</f>
        <v/>
      </c>
      <c r="AX48" s="47" t="str">
        <f>IF(OR($I48=1,AND($I48=0,$L48=1)),中間シート!AU48,"")</f>
        <v/>
      </c>
      <c r="AY48" s="47" t="str">
        <f>IF(OR($I48=1,AND($I48=0,$L48=1)),中間シート!AV48,"")</f>
        <v/>
      </c>
      <c r="AZ48" s="47" t="str">
        <f>IF(OR($I48=1,AND($I48=0,$L48=1)),中間シート!AW48,"")</f>
        <v/>
      </c>
      <c r="BA48" s="47" t="str">
        <f>IF(OR($I48=1,AND($I48=0,$L48=1)),中間シート!AX48,"")</f>
        <v/>
      </c>
      <c r="BB48" s="47" t="str">
        <f>IF(OR($I48=1,AND($I48=0,$L48=1)),中間シート!AY48,"")</f>
        <v/>
      </c>
      <c r="BC48" s="47" t="str">
        <f>IF(OR($I48=1,AND($I48=0,$L48=1)),中間シート!AZ48,"")</f>
        <v/>
      </c>
      <c r="BD48" s="44"/>
    </row>
    <row r="49" spans="1:56">
      <c r="A49" s="65">
        <f>中間シート!A49</f>
        <v>44</v>
      </c>
      <c r="B49" s="44">
        <f>中間シート!B49</f>
        <v>11</v>
      </c>
      <c r="C49" s="44" t="str">
        <f>中間シート!C49</f>
        <v/>
      </c>
      <c r="D49" s="44">
        <f>中間シート!D49</f>
        <v>0</v>
      </c>
      <c r="E49" s="44">
        <f>中間シート!E49</f>
        <v>0</v>
      </c>
      <c r="F49" s="44">
        <f>中間シート!F49</f>
        <v>0</v>
      </c>
      <c r="G49" s="44">
        <f>中間シート!G49</f>
        <v>4</v>
      </c>
      <c r="H49" s="44">
        <f>中間シート!H49</f>
        <v>0</v>
      </c>
      <c r="I49" s="44">
        <f>中間シート!I49</f>
        <v>0</v>
      </c>
      <c r="J49" s="44">
        <f>中間シート!J49</f>
        <v>0</v>
      </c>
      <c r="K49" s="44">
        <f>中間シート!K49</f>
        <v>0</v>
      </c>
      <c r="L49" s="43">
        <f>中間シート!L49</f>
        <v>0</v>
      </c>
      <c r="M49" s="65">
        <f>中間シート!M49</f>
        <v>0</v>
      </c>
      <c r="N49" s="45"/>
      <c r="O49" s="45"/>
      <c r="P49" s="45"/>
      <c r="Q49" s="46"/>
      <c r="R49" s="67" t="str">
        <f>IF(OR($I49=1,$I49=2,$I49=3,$I49=4,AND($I49=0,$L49=1)),中間シート!R49,"")</f>
        <v/>
      </c>
      <c r="S49" s="47" t="str">
        <f t="shared" si="6"/>
        <v/>
      </c>
      <c r="T49" s="45" t="str">
        <f>IF(OR($I49=1,AND($I49=0,$L49=1)),中間シート!T49,"")</f>
        <v/>
      </c>
      <c r="U49" s="47" t="str">
        <f>IF(OR($I49=1,AND($I49=0,$L49=1)),中間シート!U49,"")</f>
        <v/>
      </c>
      <c r="V49" s="47" t="str">
        <f>IF(OR($I49=1,AND($I49=0,$L49=1)),中間シート!V49,"")</f>
        <v/>
      </c>
      <c r="W49" s="47" t="str">
        <f>IF(OR($I49=1,AND($I49=0,$L49=1)),中間シート!W49,"")</f>
        <v/>
      </c>
      <c r="X49" s="47" t="str">
        <f>IF(OR($I49=1,AND($I49=0,$L49=1)),中間シート!X49,"")</f>
        <v/>
      </c>
      <c r="Y49" s="47" t="str">
        <f>IF(OR($I49=1,AND($I49=0,$L49=1)),中間シート!Y49,"")</f>
        <v/>
      </c>
      <c r="Z49" s="47" t="str">
        <f>IF(OR($I49=1,AND($I49=0,$L49=1)),中間シート!Z49,"")</f>
        <v/>
      </c>
      <c r="AA49" s="47" t="str">
        <f>IF(OR($I49=1,AND($I49=0,$L49=1)),中間シート!AA49,"")</f>
        <v/>
      </c>
      <c r="AB49" s="47" t="str">
        <f>IF(OR($I49=1,AND($I49=0,$L49=1)),中間シート!AB49,"")</f>
        <v/>
      </c>
      <c r="AC49" s="47" t="str">
        <f>IF(OR($I49=1,AND($I49=0,$L49=1)),中間シート!AC49,"")</f>
        <v/>
      </c>
      <c r="AD49" s="47" t="str">
        <f>IF(OR($I49=1,AND($I49=0,$L49=1)),中間シート!AD49,"")</f>
        <v/>
      </c>
      <c r="AE49" s="47" t="str">
        <f>IF(OR($I49=1,AND($I49=0,$L49=1)),中間シート!AE49,"")</f>
        <v/>
      </c>
      <c r="AF49" s="47" t="str">
        <f>IF(OR($I49=1,AND($I49=0,$L49=1)),中間シート!AF49,"")</f>
        <v/>
      </c>
      <c r="AG49" s="140"/>
      <c r="AH49" s="47" t="str">
        <f>IF(OR($I49=1,AND($I49=0,$L49=1)),中間シート!AH49,"")</f>
        <v/>
      </c>
      <c r="AI49" s="47" t="str">
        <f>IF(OR($I49=1,AND($I49=0,$L49=1)),中間シート!AI49,"")</f>
        <v/>
      </c>
      <c r="AJ49" s="47" t="str">
        <f>IF(OR($I49=1,AND($I49=0,$L49=1)),中間シート!AJ49,"")</f>
        <v/>
      </c>
      <c r="AK49" s="47" t="str">
        <f>IF(OR($I49=1,AND($I49=0,$L49=1)),中間シート!AK49,"")</f>
        <v/>
      </c>
      <c r="AL49" s="47" t="str">
        <f>IF(OR($I49=1,AND($I49=0,$L49=1)),中間シート!AL49,"")</f>
        <v/>
      </c>
      <c r="AM49" s="47" t="str">
        <f>IF($H49=1,中間シート!AM49,"")</f>
        <v/>
      </c>
      <c r="AN49" s="47" t="str">
        <f>IF($H49=1,中間シート!AN49,"")</f>
        <v/>
      </c>
      <c r="AO49" s="47" t="str">
        <f>IF($H49=1,中間シート!AO49,"")</f>
        <v/>
      </c>
      <c r="AP49" s="140"/>
      <c r="AQ49" s="140"/>
      <c r="AR49" s="47" t="str">
        <f>IF(OR($I49=1,AND($I49=0,$L49=1)),中間シート!AR49,"")</f>
        <v/>
      </c>
      <c r="AS49" s="44"/>
      <c r="AT49" s="44"/>
      <c r="AU49" s="44"/>
      <c r="AV49" s="47" t="str">
        <f>IF(OR($I49=1,AND($I49=0,$L49=1)),中間シート!AS49,"")</f>
        <v/>
      </c>
      <c r="AW49" s="47" t="str">
        <f>IF(OR($I49=1,AND($I49=0,$L49=1)),中間シート!AT49,"")</f>
        <v/>
      </c>
      <c r="AX49" s="47" t="str">
        <f>IF(OR($I49=1,AND($I49=0,$L49=1)),中間シート!AU49,"")</f>
        <v/>
      </c>
      <c r="AY49" s="47" t="str">
        <f>IF(OR($I49=1,AND($I49=0,$L49=1)),中間シート!AV49,"")</f>
        <v/>
      </c>
      <c r="AZ49" s="47" t="str">
        <f>IF(OR($I49=1,AND($I49=0,$L49=1)),中間シート!AW49,"")</f>
        <v/>
      </c>
      <c r="BA49" s="47" t="str">
        <f>IF(OR($I49=1,AND($I49=0,$L49=1)),中間シート!AX49,"")</f>
        <v/>
      </c>
      <c r="BB49" s="47" t="str">
        <f>IF(OR($I49=1,AND($I49=0,$L49=1)),中間シート!AY49,"")</f>
        <v/>
      </c>
      <c r="BC49" s="47" t="str">
        <f>IF(OR($I49=1,AND($I49=0,$L49=1)),中間シート!AZ49,"")</f>
        <v/>
      </c>
      <c r="BD49" s="44"/>
    </row>
    <row r="50" spans="1:56">
      <c r="A50" s="65">
        <f>中間シート!A50</f>
        <v>45</v>
      </c>
      <c r="B50" s="44">
        <f>中間シート!B50</f>
        <v>12</v>
      </c>
      <c r="C50" s="44" t="str">
        <f>中間シート!C50</f>
        <v/>
      </c>
      <c r="D50" s="44">
        <f>中間シート!D50</f>
        <v>0</v>
      </c>
      <c r="E50" s="44">
        <f>中間シート!E50</f>
        <v>0</v>
      </c>
      <c r="F50" s="44">
        <f>中間シート!F50</f>
        <v>0</v>
      </c>
      <c r="G50" s="44">
        <f>中間シート!G50</f>
        <v>1</v>
      </c>
      <c r="H50" s="44">
        <f>中間シート!H50</f>
        <v>0</v>
      </c>
      <c r="I50" s="44">
        <f>中間シート!I50</f>
        <v>0</v>
      </c>
      <c r="J50" s="44">
        <f>中間シート!J50</f>
        <v>0</v>
      </c>
      <c r="K50" s="44">
        <f>中間シート!K50</f>
        <v>0</v>
      </c>
      <c r="L50" s="43">
        <f>中間シート!L50</f>
        <v>0</v>
      </c>
      <c r="M50" s="65">
        <f>中間シート!M50</f>
        <v>0</v>
      </c>
      <c r="N50" s="45"/>
      <c r="O50" s="45"/>
      <c r="P50" s="45"/>
      <c r="Q50" s="46"/>
      <c r="R50" s="67" t="str">
        <f>IF(OR($I50=1,$I50=2,$I50=3,$I50=4,AND($I50=0,$L50=1)),中間シート!R50,"")</f>
        <v/>
      </c>
      <c r="S50" s="47" t="str">
        <f t="shared" si="6"/>
        <v/>
      </c>
      <c r="T50" s="45" t="str">
        <f>IF(OR($I50=1,AND($I50=0,$L50=1)),中間シート!T50,"")</f>
        <v/>
      </c>
      <c r="U50" s="47" t="str">
        <f>IF(OR($I50=1,AND($I50=0,$L50=1)),中間シート!U50,"")</f>
        <v/>
      </c>
      <c r="V50" s="47" t="str">
        <f>IF(OR($I50=1,AND($I50=0,$L50=1)),中間シート!V50,"")</f>
        <v/>
      </c>
      <c r="W50" s="47" t="str">
        <f>IF(OR($I50=1,AND($I50=0,$L50=1)),中間シート!W50,"")</f>
        <v/>
      </c>
      <c r="X50" s="47" t="str">
        <f>IF(OR($I50=1,AND($I50=0,$L50=1)),中間シート!X50,"")</f>
        <v/>
      </c>
      <c r="Y50" s="47" t="str">
        <f>IF(OR($I50=1,AND($I50=0,$L50=1)),中間シート!Y50,"")</f>
        <v/>
      </c>
      <c r="Z50" s="47" t="str">
        <f>IF(OR($I50=1,AND($I50=0,$L50=1)),中間シート!Z50,"")</f>
        <v/>
      </c>
      <c r="AA50" s="47" t="str">
        <f>IF(OR($I50=1,AND($I50=0,$L50=1)),中間シート!AA50,"")</f>
        <v/>
      </c>
      <c r="AB50" s="47" t="str">
        <f>IF(OR($I50=1,AND($I50=0,$L50=1)),中間シート!AB50,"")</f>
        <v/>
      </c>
      <c r="AC50" s="47" t="str">
        <f>IF(OR($I50=1,AND($I50=0,$L50=1)),中間シート!AC50,"")</f>
        <v/>
      </c>
      <c r="AD50" s="47" t="str">
        <f>IF(OR($I50=1,AND($I50=0,$L50=1)),中間シート!AD50,"")</f>
        <v/>
      </c>
      <c r="AE50" s="47" t="str">
        <f>IF(OR($I50=1,AND($I50=0,$L50=1)),中間シート!AE50,"")</f>
        <v/>
      </c>
      <c r="AF50" s="47" t="str">
        <f>IF(OR($I50=1,AND($I50=0,$L50=1)),中間シート!AF50,"")</f>
        <v/>
      </c>
      <c r="AG50" s="140"/>
      <c r="AH50" s="47" t="str">
        <f>IF(OR($I50=1,AND($I50=0,$L50=1)),中間シート!AH50,"")</f>
        <v/>
      </c>
      <c r="AI50" s="47" t="str">
        <f>IF(OR($I50=1,AND($I50=0,$L50=1)),中間シート!AI50,"")</f>
        <v/>
      </c>
      <c r="AJ50" s="47" t="str">
        <f>IF(OR($I50=1,AND($I50=0,$L50=1)),中間シート!AJ50,"")</f>
        <v/>
      </c>
      <c r="AK50" s="47" t="str">
        <f>IF(OR($I50=1,AND($I50=0,$L50=1)),中間シート!AK50,"")</f>
        <v/>
      </c>
      <c r="AL50" s="47" t="str">
        <f>IF(OR($I50=1,AND($I50=0,$L50=1)),中間シート!AL50,"")</f>
        <v/>
      </c>
      <c r="AM50" s="47" t="str">
        <f>IF($H50=1,中間シート!AM50,"")</f>
        <v/>
      </c>
      <c r="AN50" s="47" t="str">
        <f>IF($H50=1,中間シート!AN50,"")</f>
        <v/>
      </c>
      <c r="AO50" s="47" t="str">
        <f>IF($H50=1,中間シート!AO50,"")</f>
        <v/>
      </c>
      <c r="AP50" s="140"/>
      <c r="AQ50" s="140"/>
      <c r="AR50" s="47" t="str">
        <f>IF(OR($I50=1,AND($I50=0,$L50=1)),中間シート!AR50,"")</f>
        <v/>
      </c>
      <c r="AS50" s="44"/>
      <c r="AT50" s="44"/>
      <c r="AU50" s="44"/>
      <c r="AV50" s="47" t="str">
        <f>IF(OR($I50=1,AND($I50=0,$L50=1)),中間シート!AS50,"")</f>
        <v/>
      </c>
      <c r="AW50" s="47" t="str">
        <f>IF(OR($I50=1,AND($I50=0,$L50=1)),中間シート!AT50,"")</f>
        <v/>
      </c>
      <c r="AX50" s="47" t="str">
        <f>IF(OR($I50=1,AND($I50=0,$L50=1)),中間シート!AU50,"")</f>
        <v/>
      </c>
      <c r="AY50" s="47" t="str">
        <f>IF(OR($I50=1,AND($I50=0,$L50=1)),中間シート!AV50,"")</f>
        <v/>
      </c>
      <c r="AZ50" s="47" t="str">
        <f>IF(OR($I50=1,AND($I50=0,$L50=1)),中間シート!AW50,"")</f>
        <v/>
      </c>
      <c r="BA50" s="47" t="str">
        <f>IF(OR($I50=1,AND($I50=0,$L50=1)),中間シート!AX50,"")</f>
        <v/>
      </c>
      <c r="BB50" s="47" t="str">
        <f>IF(OR($I50=1,AND($I50=0,$L50=1)),中間シート!AY50,"")</f>
        <v/>
      </c>
      <c r="BC50" s="47" t="str">
        <f>IF(OR($I50=1,AND($I50=0,$L50=1)),中間シート!AZ50,"")</f>
        <v/>
      </c>
      <c r="BD50" s="44"/>
    </row>
    <row r="51" spans="1:56">
      <c r="A51" s="65">
        <f>中間シート!A51</f>
        <v>46</v>
      </c>
      <c r="B51" s="44">
        <f>中間シート!B51</f>
        <v>12</v>
      </c>
      <c r="C51" s="44" t="str">
        <f>中間シート!C51</f>
        <v/>
      </c>
      <c r="D51" s="44">
        <f>中間シート!D51</f>
        <v>0</v>
      </c>
      <c r="E51" s="44">
        <f>中間シート!E51</f>
        <v>0</v>
      </c>
      <c r="F51" s="44">
        <f>中間シート!F51</f>
        <v>0</v>
      </c>
      <c r="G51" s="44">
        <f>中間シート!G51</f>
        <v>2</v>
      </c>
      <c r="H51" s="44">
        <f>中間シート!H51</f>
        <v>0</v>
      </c>
      <c r="I51" s="44">
        <f>中間シート!I51</f>
        <v>0</v>
      </c>
      <c r="J51" s="44">
        <f>中間シート!J51</f>
        <v>0</v>
      </c>
      <c r="K51" s="44">
        <f>中間シート!K51</f>
        <v>0</v>
      </c>
      <c r="L51" s="43">
        <f>中間シート!L51</f>
        <v>0</v>
      </c>
      <c r="M51" s="65">
        <f>中間シート!M51</f>
        <v>0</v>
      </c>
      <c r="N51" s="45"/>
      <c r="O51" s="45"/>
      <c r="P51" s="45"/>
      <c r="Q51" s="46"/>
      <c r="R51" s="67" t="str">
        <f>IF(OR($I51=1,$I51=2,$I51=3,$I51=4,AND($I51=0,$L51=1)),中間シート!R51,"")</f>
        <v/>
      </c>
      <c r="S51" s="47" t="str">
        <f t="shared" si="6"/>
        <v/>
      </c>
      <c r="T51" s="45" t="str">
        <f>IF(OR($I51=1,AND($I51=0,$L51=1)),中間シート!T51,"")</f>
        <v/>
      </c>
      <c r="U51" s="47" t="str">
        <f>IF(OR($I51=1,AND($I51=0,$L51=1)),中間シート!U51,"")</f>
        <v/>
      </c>
      <c r="V51" s="47" t="str">
        <f>IF(OR($I51=1,AND($I51=0,$L51=1)),中間シート!V51,"")</f>
        <v/>
      </c>
      <c r="W51" s="47" t="str">
        <f>IF(OR($I51=1,AND($I51=0,$L51=1)),中間シート!W51,"")</f>
        <v/>
      </c>
      <c r="X51" s="47" t="str">
        <f>IF(OR($I51=1,AND($I51=0,$L51=1)),中間シート!X51,"")</f>
        <v/>
      </c>
      <c r="Y51" s="47" t="str">
        <f>IF(OR($I51=1,AND($I51=0,$L51=1)),中間シート!Y51,"")</f>
        <v/>
      </c>
      <c r="Z51" s="47" t="str">
        <f>IF(OR($I51=1,AND($I51=0,$L51=1)),中間シート!Z51,"")</f>
        <v/>
      </c>
      <c r="AA51" s="47" t="str">
        <f>IF(OR($I51=1,AND($I51=0,$L51=1)),中間シート!AA51,"")</f>
        <v/>
      </c>
      <c r="AB51" s="47" t="str">
        <f>IF(OR($I51=1,AND($I51=0,$L51=1)),中間シート!AB51,"")</f>
        <v/>
      </c>
      <c r="AC51" s="47" t="str">
        <f>IF(OR($I51=1,AND($I51=0,$L51=1)),中間シート!AC51,"")</f>
        <v/>
      </c>
      <c r="AD51" s="47" t="str">
        <f>IF(OR($I51=1,AND($I51=0,$L51=1)),中間シート!AD51,"")</f>
        <v/>
      </c>
      <c r="AE51" s="47" t="str">
        <f>IF(OR($I51=1,AND($I51=0,$L51=1)),中間シート!AE51,"")</f>
        <v/>
      </c>
      <c r="AF51" s="47" t="str">
        <f>IF(OR($I51=1,AND($I51=0,$L51=1)),中間シート!AF51,"")</f>
        <v/>
      </c>
      <c r="AG51" s="140"/>
      <c r="AH51" s="47" t="str">
        <f>IF(OR($I51=1,AND($I51=0,$L51=1)),中間シート!AH51,"")</f>
        <v/>
      </c>
      <c r="AI51" s="47" t="str">
        <f>IF(OR($I51=1,AND($I51=0,$L51=1)),中間シート!AI51,"")</f>
        <v/>
      </c>
      <c r="AJ51" s="47" t="str">
        <f>IF(OR($I51=1,AND($I51=0,$L51=1)),中間シート!AJ51,"")</f>
        <v/>
      </c>
      <c r="AK51" s="47" t="str">
        <f>IF(OR($I51=1,AND($I51=0,$L51=1)),中間シート!AK51,"")</f>
        <v/>
      </c>
      <c r="AL51" s="47" t="str">
        <f>IF(OR($I51=1,AND($I51=0,$L51=1)),中間シート!AL51,"")</f>
        <v/>
      </c>
      <c r="AM51" s="47" t="str">
        <f>IF($H51=1,中間シート!AM51,"")</f>
        <v/>
      </c>
      <c r="AN51" s="47" t="str">
        <f>IF($H51=1,中間シート!AN51,"")</f>
        <v/>
      </c>
      <c r="AO51" s="47" t="str">
        <f>IF($H51=1,中間シート!AO51,"")</f>
        <v/>
      </c>
      <c r="AP51" s="140"/>
      <c r="AQ51" s="140"/>
      <c r="AR51" s="47" t="str">
        <f>IF(OR($I51=1,AND($I51=0,$L51=1)),中間シート!AR51,"")</f>
        <v/>
      </c>
      <c r="AS51" s="44"/>
      <c r="AT51" s="44"/>
      <c r="AU51" s="44"/>
      <c r="AV51" s="47" t="str">
        <f>IF(OR($I51=1,AND($I51=0,$L51=1)),中間シート!AS51,"")</f>
        <v/>
      </c>
      <c r="AW51" s="47" t="str">
        <f>IF(OR($I51=1,AND($I51=0,$L51=1)),中間シート!AT51,"")</f>
        <v/>
      </c>
      <c r="AX51" s="47" t="str">
        <f>IF(OR($I51=1,AND($I51=0,$L51=1)),中間シート!AU51,"")</f>
        <v/>
      </c>
      <c r="AY51" s="47" t="str">
        <f>IF(OR($I51=1,AND($I51=0,$L51=1)),中間シート!AV51,"")</f>
        <v/>
      </c>
      <c r="AZ51" s="47" t="str">
        <f>IF(OR($I51=1,AND($I51=0,$L51=1)),中間シート!AW51,"")</f>
        <v/>
      </c>
      <c r="BA51" s="47" t="str">
        <f>IF(OR($I51=1,AND($I51=0,$L51=1)),中間シート!AX51,"")</f>
        <v/>
      </c>
      <c r="BB51" s="47" t="str">
        <f>IF(OR($I51=1,AND($I51=0,$L51=1)),中間シート!AY51,"")</f>
        <v/>
      </c>
      <c r="BC51" s="47" t="str">
        <f>IF(OR($I51=1,AND($I51=0,$L51=1)),中間シート!AZ51,"")</f>
        <v/>
      </c>
      <c r="BD51" s="44"/>
    </row>
    <row r="52" spans="1:56">
      <c r="A52" s="65">
        <f>中間シート!A52</f>
        <v>47</v>
      </c>
      <c r="B52" s="44">
        <f>中間シート!B52</f>
        <v>12</v>
      </c>
      <c r="C52" s="44" t="str">
        <f>中間シート!C52</f>
        <v/>
      </c>
      <c r="D52" s="44">
        <f>中間シート!D52</f>
        <v>0</v>
      </c>
      <c r="E52" s="44">
        <f>中間シート!E52</f>
        <v>0</v>
      </c>
      <c r="F52" s="44">
        <f>中間シート!F52</f>
        <v>0</v>
      </c>
      <c r="G52" s="44">
        <f>中間シート!G52</f>
        <v>3</v>
      </c>
      <c r="H52" s="44">
        <f>中間シート!H52</f>
        <v>0</v>
      </c>
      <c r="I52" s="44">
        <f>中間シート!I52</f>
        <v>0</v>
      </c>
      <c r="J52" s="44">
        <f>中間シート!J52</f>
        <v>0</v>
      </c>
      <c r="K52" s="44">
        <f>中間シート!K52</f>
        <v>0</v>
      </c>
      <c r="L52" s="43">
        <f>中間シート!L52</f>
        <v>0</v>
      </c>
      <c r="M52" s="65">
        <f>中間シート!M52</f>
        <v>0</v>
      </c>
      <c r="N52" s="45"/>
      <c r="O52" s="45"/>
      <c r="P52" s="45"/>
      <c r="Q52" s="46"/>
      <c r="R52" s="67" t="str">
        <f>IF(OR($I52=1,$I52=2,$I52=3,$I52=4,AND($I52=0,$L52=1)),中間シート!R52,"")</f>
        <v/>
      </c>
      <c r="S52" s="47" t="str">
        <f t="shared" si="6"/>
        <v/>
      </c>
      <c r="T52" s="45" t="str">
        <f>IF(OR($I52=1,AND($I52=0,$L52=1)),中間シート!T52,"")</f>
        <v/>
      </c>
      <c r="U52" s="47" t="str">
        <f>IF(OR($I52=1,AND($I52=0,$L52=1)),中間シート!U52,"")</f>
        <v/>
      </c>
      <c r="V52" s="47" t="str">
        <f>IF(OR($I52=1,AND($I52=0,$L52=1)),中間シート!V52,"")</f>
        <v/>
      </c>
      <c r="W52" s="47" t="str">
        <f>IF(OR($I52=1,AND($I52=0,$L52=1)),中間シート!W52,"")</f>
        <v/>
      </c>
      <c r="X52" s="47" t="str">
        <f>IF(OR($I52=1,AND($I52=0,$L52=1)),中間シート!X52,"")</f>
        <v/>
      </c>
      <c r="Y52" s="47" t="str">
        <f>IF(OR($I52=1,AND($I52=0,$L52=1)),中間シート!Y52,"")</f>
        <v/>
      </c>
      <c r="Z52" s="47" t="str">
        <f>IF(OR($I52=1,AND($I52=0,$L52=1)),中間シート!Z52,"")</f>
        <v/>
      </c>
      <c r="AA52" s="47" t="str">
        <f>IF(OR($I52=1,AND($I52=0,$L52=1)),中間シート!AA52,"")</f>
        <v/>
      </c>
      <c r="AB52" s="47" t="str">
        <f>IF(OR($I52=1,AND($I52=0,$L52=1)),中間シート!AB52,"")</f>
        <v/>
      </c>
      <c r="AC52" s="47" t="str">
        <f>IF(OR($I52=1,AND($I52=0,$L52=1)),中間シート!AC52,"")</f>
        <v/>
      </c>
      <c r="AD52" s="47" t="str">
        <f>IF(OR($I52=1,AND($I52=0,$L52=1)),中間シート!AD52,"")</f>
        <v/>
      </c>
      <c r="AE52" s="47" t="str">
        <f>IF(OR($I52=1,AND($I52=0,$L52=1)),中間シート!AE52,"")</f>
        <v/>
      </c>
      <c r="AF52" s="47" t="str">
        <f>IF(OR($I52=1,AND($I52=0,$L52=1)),中間シート!AF52,"")</f>
        <v/>
      </c>
      <c r="AG52" s="140"/>
      <c r="AH52" s="47" t="str">
        <f>IF(OR($I52=1,AND($I52=0,$L52=1)),中間シート!AH52,"")</f>
        <v/>
      </c>
      <c r="AI52" s="47" t="str">
        <f>IF(OR($I52=1,AND($I52=0,$L52=1)),中間シート!AI52,"")</f>
        <v/>
      </c>
      <c r="AJ52" s="47" t="str">
        <f>IF(OR($I52=1,AND($I52=0,$L52=1)),中間シート!AJ52,"")</f>
        <v/>
      </c>
      <c r="AK52" s="47" t="str">
        <f>IF(OR($I52=1,AND($I52=0,$L52=1)),中間シート!AK52,"")</f>
        <v/>
      </c>
      <c r="AL52" s="47" t="str">
        <f>IF(OR($I52=1,AND($I52=0,$L52=1)),中間シート!AL52,"")</f>
        <v/>
      </c>
      <c r="AM52" s="47" t="str">
        <f>IF($H52=1,中間シート!AM52,"")</f>
        <v/>
      </c>
      <c r="AN52" s="47" t="str">
        <f>IF($H52=1,中間シート!AN52,"")</f>
        <v/>
      </c>
      <c r="AO52" s="47" t="str">
        <f>IF($H52=1,中間シート!AO52,"")</f>
        <v/>
      </c>
      <c r="AP52" s="140"/>
      <c r="AQ52" s="140"/>
      <c r="AR52" s="47" t="str">
        <f>IF(OR($I52=1,AND($I52=0,$L52=1)),中間シート!AR52,"")</f>
        <v/>
      </c>
      <c r="AS52" s="44"/>
      <c r="AT52" s="44"/>
      <c r="AU52" s="44"/>
      <c r="AV52" s="47" t="str">
        <f>IF(OR($I52=1,AND($I52=0,$L52=1)),中間シート!AS52,"")</f>
        <v/>
      </c>
      <c r="AW52" s="47" t="str">
        <f>IF(OR($I52=1,AND($I52=0,$L52=1)),中間シート!AT52,"")</f>
        <v/>
      </c>
      <c r="AX52" s="47" t="str">
        <f>IF(OR($I52=1,AND($I52=0,$L52=1)),中間シート!AU52,"")</f>
        <v/>
      </c>
      <c r="AY52" s="47" t="str">
        <f>IF(OR($I52=1,AND($I52=0,$L52=1)),中間シート!AV52,"")</f>
        <v/>
      </c>
      <c r="AZ52" s="47" t="str">
        <f>IF(OR($I52=1,AND($I52=0,$L52=1)),中間シート!AW52,"")</f>
        <v/>
      </c>
      <c r="BA52" s="47" t="str">
        <f>IF(OR($I52=1,AND($I52=0,$L52=1)),中間シート!AX52,"")</f>
        <v/>
      </c>
      <c r="BB52" s="47" t="str">
        <f>IF(OR($I52=1,AND($I52=0,$L52=1)),中間シート!AY52,"")</f>
        <v/>
      </c>
      <c r="BC52" s="47" t="str">
        <f>IF(OR($I52=1,AND($I52=0,$L52=1)),中間シート!AZ52,"")</f>
        <v/>
      </c>
      <c r="BD52" s="44"/>
    </row>
    <row r="53" spans="1:56">
      <c r="A53" s="65">
        <f>中間シート!A53</f>
        <v>48</v>
      </c>
      <c r="B53" s="44">
        <f>中間シート!B53</f>
        <v>12</v>
      </c>
      <c r="C53" s="44" t="str">
        <f>中間シート!C53</f>
        <v/>
      </c>
      <c r="D53" s="44">
        <f>中間シート!D53</f>
        <v>0</v>
      </c>
      <c r="E53" s="44">
        <f>中間シート!E53</f>
        <v>0</v>
      </c>
      <c r="F53" s="44">
        <f>中間シート!F53</f>
        <v>0</v>
      </c>
      <c r="G53" s="44">
        <f>中間シート!G53</f>
        <v>4</v>
      </c>
      <c r="H53" s="44">
        <f>中間シート!H53</f>
        <v>0</v>
      </c>
      <c r="I53" s="44">
        <f>中間シート!I53</f>
        <v>0</v>
      </c>
      <c r="J53" s="44">
        <f>中間シート!J53</f>
        <v>0</v>
      </c>
      <c r="K53" s="44">
        <f>中間シート!K53</f>
        <v>0</v>
      </c>
      <c r="L53" s="43">
        <f>中間シート!L53</f>
        <v>0</v>
      </c>
      <c r="M53" s="65">
        <f>中間シート!M53</f>
        <v>0</v>
      </c>
      <c r="N53" s="45"/>
      <c r="O53" s="45"/>
      <c r="P53" s="45"/>
      <c r="Q53" s="46"/>
      <c r="R53" s="67" t="str">
        <f>IF(OR($I53=1,$I53=2,$I53=3,$I53=4,AND($I53=0,$L53=1)),中間シート!R53,"")</f>
        <v/>
      </c>
      <c r="S53" s="47" t="str">
        <f t="shared" si="6"/>
        <v/>
      </c>
      <c r="T53" s="45" t="str">
        <f>IF(OR($I53=1,AND($I53=0,$L53=1)),中間シート!T53,"")</f>
        <v/>
      </c>
      <c r="U53" s="47" t="str">
        <f>IF(OR($I53=1,AND($I53=0,$L53=1)),中間シート!U53,"")</f>
        <v/>
      </c>
      <c r="V53" s="47" t="str">
        <f>IF(OR($I53=1,AND($I53=0,$L53=1)),中間シート!V53,"")</f>
        <v/>
      </c>
      <c r="W53" s="47" t="str">
        <f>IF(OR($I53=1,AND($I53=0,$L53=1)),中間シート!W53,"")</f>
        <v/>
      </c>
      <c r="X53" s="47" t="str">
        <f>IF(OR($I53=1,AND($I53=0,$L53=1)),中間シート!X53,"")</f>
        <v/>
      </c>
      <c r="Y53" s="47" t="str">
        <f>IF(OR($I53=1,AND($I53=0,$L53=1)),中間シート!Y53,"")</f>
        <v/>
      </c>
      <c r="Z53" s="47" t="str">
        <f>IF(OR($I53=1,AND($I53=0,$L53=1)),中間シート!Z53,"")</f>
        <v/>
      </c>
      <c r="AA53" s="47" t="str">
        <f>IF(OR($I53=1,AND($I53=0,$L53=1)),中間シート!AA53,"")</f>
        <v/>
      </c>
      <c r="AB53" s="47" t="str">
        <f>IF(OR($I53=1,AND($I53=0,$L53=1)),中間シート!AB53,"")</f>
        <v/>
      </c>
      <c r="AC53" s="47" t="str">
        <f>IF(OR($I53=1,AND($I53=0,$L53=1)),中間シート!AC53,"")</f>
        <v/>
      </c>
      <c r="AD53" s="47" t="str">
        <f>IF(OR($I53=1,AND($I53=0,$L53=1)),中間シート!AD53,"")</f>
        <v/>
      </c>
      <c r="AE53" s="47" t="str">
        <f>IF(OR($I53=1,AND($I53=0,$L53=1)),中間シート!AE53,"")</f>
        <v/>
      </c>
      <c r="AF53" s="47" t="str">
        <f>IF(OR($I53=1,AND($I53=0,$L53=1)),中間シート!AF53,"")</f>
        <v/>
      </c>
      <c r="AG53" s="140"/>
      <c r="AH53" s="47" t="str">
        <f>IF(OR($I53=1,AND($I53=0,$L53=1)),中間シート!AH53,"")</f>
        <v/>
      </c>
      <c r="AI53" s="47" t="str">
        <f>IF(OR($I53=1,AND($I53=0,$L53=1)),中間シート!AI53,"")</f>
        <v/>
      </c>
      <c r="AJ53" s="47" t="str">
        <f>IF(OR($I53=1,AND($I53=0,$L53=1)),中間シート!AJ53,"")</f>
        <v/>
      </c>
      <c r="AK53" s="47" t="str">
        <f>IF(OR($I53=1,AND($I53=0,$L53=1)),中間シート!AK53,"")</f>
        <v/>
      </c>
      <c r="AL53" s="47" t="str">
        <f>IF(OR($I53=1,AND($I53=0,$L53=1)),中間シート!AL53,"")</f>
        <v/>
      </c>
      <c r="AM53" s="47" t="str">
        <f>IF($H53=1,中間シート!AM53,"")</f>
        <v/>
      </c>
      <c r="AN53" s="47" t="str">
        <f>IF($H53=1,中間シート!AN53,"")</f>
        <v/>
      </c>
      <c r="AO53" s="47" t="str">
        <f>IF($H53=1,中間シート!AO53,"")</f>
        <v/>
      </c>
      <c r="AP53" s="140"/>
      <c r="AQ53" s="140"/>
      <c r="AR53" s="47" t="str">
        <f>IF(OR($I53=1,AND($I53=0,$L53=1)),中間シート!AR53,"")</f>
        <v/>
      </c>
      <c r="AS53" s="44"/>
      <c r="AT53" s="44"/>
      <c r="AU53" s="44"/>
      <c r="AV53" s="47" t="str">
        <f>IF(OR($I53=1,AND($I53=0,$L53=1)),中間シート!AS53,"")</f>
        <v/>
      </c>
      <c r="AW53" s="47" t="str">
        <f>IF(OR($I53=1,AND($I53=0,$L53=1)),中間シート!AT53,"")</f>
        <v/>
      </c>
      <c r="AX53" s="47" t="str">
        <f>IF(OR($I53=1,AND($I53=0,$L53=1)),中間シート!AU53,"")</f>
        <v/>
      </c>
      <c r="AY53" s="47" t="str">
        <f>IF(OR($I53=1,AND($I53=0,$L53=1)),中間シート!AV53,"")</f>
        <v/>
      </c>
      <c r="AZ53" s="47" t="str">
        <f>IF(OR($I53=1,AND($I53=0,$L53=1)),中間シート!AW53,"")</f>
        <v/>
      </c>
      <c r="BA53" s="47" t="str">
        <f>IF(OR($I53=1,AND($I53=0,$L53=1)),中間シート!AX53,"")</f>
        <v/>
      </c>
      <c r="BB53" s="47" t="str">
        <f>IF(OR($I53=1,AND($I53=0,$L53=1)),中間シート!AY53,"")</f>
        <v/>
      </c>
      <c r="BC53" s="47" t="str">
        <f>IF(OR($I53=1,AND($I53=0,$L53=1)),中間シート!AZ53,"")</f>
        <v/>
      </c>
      <c r="BD53" s="44"/>
    </row>
    <row r="54" spans="1:56">
      <c r="A54" s="65">
        <f>中間シート!A54</f>
        <v>49</v>
      </c>
      <c r="B54" s="44">
        <f>中間シート!B54</f>
        <v>13</v>
      </c>
      <c r="C54" s="44" t="str">
        <f>中間シート!C54</f>
        <v/>
      </c>
      <c r="D54" s="44">
        <f>中間シート!D54</f>
        <v>0</v>
      </c>
      <c r="E54" s="44">
        <f>中間シート!E54</f>
        <v>0</v>
      </c>
      <c r="F54" s="44">
        <f>中間シート!F54</f>
        <v>0</v>
      </c>
      <c r="G54" s="44">
        <f>中間シート!G54</f>
        <v>1</v>
      </c>
      <c r="H54" s="44">
        <f>中間シート!H54</f>
        <v>0</v>
      </c>
      <c r="I54" s="44">
        <f>中間シート!I54</f>
        <v>0</v>
      </c>
      <c r="J54" s="44">
        <f>中間シート!J54</f>
        <v>0</v>
      </c>
      <c r="K54" s="44">
        <f>中間シート!K54</f>
        <v>0</v>
      </c>
      <c r="L54" s="43">
        <f>中間シート!L54</f>
        <v>0</v>
      </c>
      <c r="M54" s="65">
        <f>中間シート!M54</f>
        <v>0</v>
      </c>
      <c r="N54" s="45"/>
      <c r="O54" s="45"/>
      <c r="P54" s="45"/>
      <c r="Q54" s="46"/>
      <c r="R54" s="67" t="str">
        <f>IF(OR($I54=1,$I54=2,$I54=3,$I54=4,AND($I54=0,$L54=1)),中間シート!R54,"")</f>
        <v/>
      </c>
      <c r="S54" s="47" t="str">
        <f t="shared" si="6"/>
        <v/>
      </c>
      <c r="T54" s="45" t="str">
        <f>IF(OR($I54=1,AND($I54=0,$L54=1)),中間シート!T54,"")</f>
        <v/>
      </c>
      <c r="U54" s="47" t="str">
        <f>IF(OR($I54=1,AND($I54=0,$L54=1)),中間シート!U54,"")</f>
        <v/>
      </c>
      <c r="V54" s="47" t="str">
        <f>IF(OR($I54=1,AND($I54=0,$L54=1)),中間シート!V54,"")</f>
        <v/>
      </c>
      <c r="W54" s="47" t="str">
        <f>IF(OR($I54=1,AND($I54=0,$L54=1)),中間シート!W54,"")</f>
        <v/>
      </c>
      <c r="X54" s="47" t="str">
        <f>IF(OR($I54=1,AND($I54=0,$L54=1)),中間シート!X54,"")</f>
        <v/>
      </c>
      <c r="Y54" s="47" t="str">
        <f>IF(OR($I54=1,AND($I54=0,$L54=1)),中間シート!Y54,"")</f>
        <v/>
      </c>
      <c r="Z54" s="47" t="str">
        <f>IF(OR($I54=1,AND($I54=0,$L54=1)),中間シート!Z54,"")</f>
        <v/>
      </c>
      <c r="AA54" s="47" t="str">
        <f>IF(OR($I54=1,AND($I54=0,$L54=1)),中間シート!AA54,"")</f>
        <v/>
      </c>
      <c r="AB54" s="47" t="str">
        <f>IF(OR($I54=1,AND($I54=0,$L54=1)),中間シート!AB54,"")</f>
        <v/>
      </c>
      <c r="AC54" s="47" t="str">
        <f>IF(OR($I54=1,AND($I54=0,$L54=1)),中間シート!AC54,"")</f>
        <v/>
      </c>
      <c r="AD54" s="47" t="str">
        <f>IF(OR($I54=1,AND($I54=0,$L54=1)),中間シート!AD54,"")</f>
        <v/>
      </c>
      <c r="AE54" s="47" t="str">
        <f>IF(OR($I54=1,AND($I54=0,$L54=1)),中間シート!AE54,"")</f>
        <v/>
      </c>
      <c r="AF54" s="47" t="str">
        <f>IF(OR($I54=1,AND($I54=0,$L54=1)),中間シート!AF54,"")</f>
        <v/>
      </c>
      <c r="AG54" s="140"/>
      <c r="AH54" s="47" t="str">
        <f>IF(OR($I54=1,AND($I54=0,$L54=1)),中間シート!AH54,"")</f>
        <v/>
      </c>
      <c r="AI54" s="47" t="str">
        <f>IF(OR($I54=1,AND($I54=0,$L54=1)),中間シート!AI54,"")</f>
        <v/>
      </c>
      <c r="AJ54" s="47" t="str">
        <f>IF(OR($I54=1,AND($I54=0,$L54=1)),中間シート!AJ54,"")</f>
        <v/>
      </c>
      <c r="AK54" s="47" t="str">
        <f>IF(OR($I54=1,AND($I54=0,$L54=1)),中間シート!AK54,"")</f>
        <v/>
      </c>
      <c r="AL54" s="47" t="str">
        <f>IF(OR($I54=1,AND($I54=0,$L54=1)),中間シート!AL54,"")</f>
        <v/>
      </c>
      <c r="AM54" s="47" t="str">
        <f>IF($H54=1,中間シート!AM54,"")</f>
        <v/>
      </c>
      <c r="AN54" s="47" t="str">
        <f>IF($H54=1,中間シート!AN54,"")</f>
        <v/>
      </c>
      <c r="AO54" s="47" t="str">
        <f>IF($H54=1,中間シート!AO54,"")</f>
        <v/>
      </c>
      <c r="AP54" s="140"/>
      <c r="AQ54" s="140"/>
      <c r="AR54" s="47" t="str">
        <f>IF(OR($I54=1,AND($I54=0,$L54=1)),中間シート!AR54,"")</f>
        <v/>
      </c>
      <c r="AS54" s="44"/>
      <c r="AT54" s="44"/>
      <c r="AU54" s="44"/>
      <c r="AV54" s="47" t="str">
        <f>IF(OR($I54=1,AND($I54=0,$L54=1)),中間シート!AS54,"")</f>
        <v/>
      </c>
      <c r="AW54" s="47" t="str">
        <f>IF(OR($I54=1,AND($I54=0,$L54=1)),中間シート!AT54,"")</f>
        <v/>
      </c>
      <c r="AX54" s="47" t="str">
        <f>IF(OR($I54=1,AND($I54=0,$L54=1)),中間シート!AU54,"")</f>
        <v/>
      </c>
      <c r="AY54" s="47" t="str">
        <f>IF(OR($I54=1,AND($I54=0,$L54=1)),中間シート!AV54,"")</f>
        <v/>
      </c>
      <c r="AZ54" s="47" t="str">
        <f>IF(OR($I54=1,AND($I54=0,$L54=1)),中間シート!AW54,"")</f>
        <v/>
      </c>
      <c r="BA54" s="47" t="str">
        <f>IF(OR($I54=1,AND($I54=0,$L54=1)),中間シート!AX54,"")</f>
        <v/>
      </c>
      <c r="BB54" s="47" t="str">
        <f>IF(OR($I54=1,AND($I54=0,$L54=1)),中間シート!AY54,"")</f>
        <v/>
      </c>
      <c r="BC54" s="47" t="str">
        <f>IF(OR($I54=1,AND($I54=0,$L54=1)),中間シート!AZ54,"")</f>
        <v/>
      </c>
      <c r="BD54" s="44"/>
    </row>
    <row r="55" spans="1:56">
      <c r="A55" s="65">
        <f>中間シート!A55</f>
        <v>50</v>
      </c>
      <c r="B55" s="44">
        <f>中間シート!B55</f>
        <v>13</v>
      </c>
      <c r="C55" s="44" t="str">
        <f>中間シート!C55</f>
        <v/>
      </c>
      <c r="D55" s="44">
        <f>中間シート!D55</f>
        <v>0</v>
      </c>
      <c r="E55" s="44">
        <f>中間シート!E55</f>
        <v>0</v>
      </c>
      <c r="F55" s="44">
        <f>中間シート!F55</f>
        <v>0</v>
      </c>
      <c r="G55" s="44">
        <f>中間シート!G55</f>
        <v>2</v>
      </c>
      <c r="H55" s="44">
        <f>中間シート!H55</f>
        <v>0</v>
      </c>
      <c r="I55" s="44">
        <f>中間シート!I55</f>
        <v>0</v>
      </c>
      <c r="J55" s="44">
        <f>中間シート!J55</f>
        <v>0</v>
      </c>
      <c r="K55" s="44">
        <f>中間シート!K55</f>
        <v>0</v>
      </c>
      <c r="L55" s="43">
        <f>中間シート!L55</f>
        <v>0</v>
      </c>
      <c r="M55" s="65">
        <f>中間シート!M55</f>
        <v>0</v>
      </c>
      <c r="N55" s="45"/>
      <c r="O55" s="45"/>
      <c r="P55" s="45"/>
      <c r="Q55" s="46"/>
      <c r="R55" s="67" t="str">
        <f>IF(OR($I55=1,$I55=2,$I55=3,$I55=4,AND($I55=0,$L55=1)),中間シート!R55,"")</f>
        <v/>
      </c>
      <c r="S55" s="47" t="str">
        <f t="shared" si="6"/>
        <v/>
      </c>
      <c r="T55" s="45" t="str">
        <f>IF(OR($I55=1,AND($I55=0,$L55=1)),中間シート!T55,"")</f>
        <v/>
      </c>
      <c r="U55" s="47" t="str">
        <f>IF(OR($I55=1,AND($I55=0,$L55=1)),中間シート!U55,"")</f>
        <v/>
      </c>
      <c r="V55" s="47" t="str">
        <f>IF(OR($I55=1,AND($I55=0,$L55=1)),中間シート!V55,"")</f>
        <v/>
      </c>
      <c r="W55" s="47" t="str">
        <f>IF(OR($I55=1,AND($I55=0,$L55=1)),中間シート!W55,"")</f>
        <v/>
      </c>
      <c r="X55" s="47" t="str">
        <f>IF(OR($I55=1,AND($I55=0,$L55=1)),中間シート!X55,"")</f>
        <v/>
      </c>
      <c r="Y55" s="47" t="str">
        <f>IF(OR($I55=1,AND($I55=0,$L55=1)),中間シート!Y55,"")</f>
        <v/>
      </c>
      <c r="Z55" s="47" t="str">
        <f>IF(OR($I55=1,AND($I55=0,$L55=1)),中間シート!Z55,"")</f>
        <v/>
      </c>
      <c r="AA55" s="47" t="str">
        <f>IF(OR($I55=1,AND($I55=0,$L55=1)),中間シート!AA55,"")</f>
        <v/>
      </c>
      <c r="AB55" s="47" t="str">
        <f>IF(OR($I55=1,AND($I55=0,$L55=1)),中間シート!AB55,"")</f>
        <v/>
      </c>
      <c r="AC55" s="47" t="str">
        <f>IF(OR($I55=1,AND($I55=0,$L55=1)),中間シート!AC55,"")</f>
        <v/>
      </c>
      <c r="AD55" s="47" t="str">
        <f>IF(OR($I55=1,AND($I55=0,$L55=1)),中間シート!AD55,"")</f>
        <v/>
      </c>
      <c r="AE55" s="47" t="str">
        <f>IF(OR($I55=1,AND($I55=0,$L55=1)),中間シート!AE55,"")</f>
        <v/>
      </c>
      <c r="AF55" s="47" t="str">
        <f>IF(OR($I55=1,AND($I55=0,$L55=1)),中間シート!AF55,"")</f>
        <v/>
      </c>
      <c r="AG55" s="140"/>
      <c r="AH55" s="47" t="str">
        <f>IF(OR($I55=1,AND($I55=0,$L55=1)),中間シート!AH55,"")</f>
        <v/>
      </c>
      <c r="AI55" s="47" t="str">
        <f>IF(OR($I55=1,AND($I55=0,$L55=1)),中間シート!AI55,"")</f>
        <v/>
      </c>
      <c r="AJ55" s="47" t="str">
        <f>IF(OR($I55=1,AND($I55=0,$L55=1)),中間シート!AJ55,"")</f>
        <v/>
      </c>
      <c r="AK55" s="47" t="str">
        <f>IF(OR($I55=1,AND($I55=0,$L55=1)),中間シート!AK55,"")</f>
        <v/>
      </c>
      <c r="AL55" s="47" t="str">
        <f>IF(OR($I55=1,AND($I55=0,$L55=1)),中間シート!AL55,"")</f>
        <v/>
      </c>
      <c r="AM55" s="47" t="str">
        <f>IF($H55=1,中間シート!AM55,"")</f>
        <v/>
      </c>
      <c r="AN55" s="47" t="str">
        <f>IF($H55=1,中間シート!AN55,"")</f>
        <v/>
      </c>
      <c r="AO55" s="47" t="str">
        <f>IF($H55=1,中間シート!AO55,"")</f>
        <v/>
      </c>
      <c r="AP55" s="140"/>
      <c r="AQ55" s="140"/>
      <c r="AR55" s="47" t="str">
        <f>IF(OR($I55=1,AND($I55=0,$L55=1)),中間シート!AR55,"")</f>
        <v/>
      </c>
      <c r="AS55" s="44"/>
      <c r="AT55" s="44"/>
      <c r="AU55" s="44"/>
      <c r="AV55" s="47" t="str">
        <f>IF(OR($I55=1,AND($I55=0,$L55=1)),中間シート!AS55,"")</f>
        <v/>
      </c>
      <c r="AW55" s="47" t="str">
        <f>IF(OR($I55=1,AND($I55=0,$L55=1)),中間シート!AT55,"")</f>
        <v/>
      </c>
      <c r="AX55" s="47" t="str">
        <f>IF(OR($I55=1,AND($I55=0,$L55=1)),中間シート!AU55,"")</f>
        <v/>
      </c>
      <c r="AY55" s="47" t="str">
        <f>IF(OR($I55=1,AND($I55=0,$L55=1)),中間シート!AV55,"")</f>
        <v/>
      </c>
      <c r="AZ55" s="47" t="str">
        <f>IF(OR($I55=1,AND($I55=0,$L55=1)),中間シート!AW55,"")</f>
        <v/>
      </c>
      <c r="BA55" s="47" t="str">
        <f>IF(OR($I55=1,AND($I55=0,$L55=1)),中間シート!AX55,"")</f>
        <v/>
      </c>
      <c r="BB55" s="47" t="str">
        <f>IF(OR($I55=1,AND($I55=0,$L55=1)),中間シート!AY55,"")</f>
        <v/>
      </c>
      <c r="BC55" s="47" t="str">
        <f>IF(OR($I55=1,AND($I55=0,$L55=1)),中間シート!AZ55,"")</f>
        <v/>
      </c>
      <c r="BD55" s="44"/>
    </row>
    <row r="56" spans="1:56">
      <c r="A56" s="65">
        <f>中間シート!A56</f>
        <v>51</v>
      </c>
      <c r="B56" s="44">
        <f>中間シート!B56</f>
        <v>13</v>
      </c>
      <c r="C56" s="44" t="str">
        <f>中間シート!C56</f>
        <v/>
      </c>
      <c r="D56" s="44">
        <f>中間シート!D56</f>
        <v>0</v>
      </c>
      <c r="E56" s="44">
        <f>中間シート!E56</f>
        <v>0</v>
      </c>
      <c r="F56" s="44">
        <f>中間シート!F56</f>
        <v>0</v>
      </c>
      <c r="G56" s="44">
        <f>中間シート!G56</f>
        <v>3</v>
      </c>
      <c r="H56" s="44">
        <f>中間シート!H56</f>
        <v>0</v>
      </c>
      <c r="I56" s="44">
        <f>中間シート!I56</f>
        <v>0</v>
      </c>
      <c r="J56" s="44">
        <f>中間シート!J56</f>
        <v>0</v>
      </c>
      <c r="K56" s="44">
        <f>中間シート!K56</f>
        <v>0</v>
      </c>
      <c r="L56" s="43">
        <f>中間シート!L56</f>
        <v>0</v>
      </c>
      <c r="M56" s="65">
        <f>中間シート!M56</f>
        <v>0</v>
      </c>
      <c r="N56" s="45"/>
      <c r="O56" s="45"/>
      <c r="P56" s="45"/>
      <c r="Q56" s="46"/>
      <c r="R56" s="67" t="str">
        <f>IF(OR($I56=1,$I56=2,$I56=3,$I56=4,AND($I56=0,$L56=1)),中間シート!R56,"")</f>
        <v/>
      </c>
      <c r="S56" s="47" t="str">
        <f t="shared" si="6"/>
        <v/>
      </c>
      <c r="T56" s="45" t="str">
        <f>IF(OR($I56=1,AND($I56=0,$L56=1)),中間シート!T56,"")</f>
        <v/>
      </c>
      <c r="U56" s="47" t="str">
        <f>IF(OR($I56=1,AND($I56=0,$L56=1)),中間シート!U56,"")</f>
        <v/>
      </c>
      <c r="V56" s="47" t="str">
        <f>IF(OR($I56=1,AND($I56=0,$L56=1)),中間シート!V56,"")</f>
        <v/>
      </c>
      <c r="W56" s="47" t="str">
        <f>IF(OR($I56=1,AND($I56=0,$L56=1)),中間シート!W56,"")</f>
        <v/>
      </c>
      <c r="X56" s="47" t="str">
        <f>IF(OR($I56=1,AND($I56=0,$L56=1)),中間シート!X56,"")</f>
        <v/>
      </c>
      <c r="Y56" s="47" t="str">
        <f>IF(OR($I56=1,AND($I56=0,$L56=1)),中間シート!Y56,"")</f>
        <v/>
      </c>
      <c r="Z56" s="47" t="str">
        <f>IF(OR($I56=1,AND($I56=0,$L56=1)),中間シート!Z56,"")</f>
        <v/>
      </c>
      <c r="AA56" s="47" t="str">
        <f>IF(OR($I56=1,AND($I56=0,$L56=1)),中間シート!AA56,"")</f>
        <v/>
      </c>
      <c r="AB56" s="47" t="str">
        <f>IF(OR($I56=1,AND($I56=0,$L56=1)),中間シート!AB56,"")</f>
        <v/>
      </c>
      <c r="AC56" s="47" t="str">
        <f>IF(OR($I56=1,AND($I56=0,$L56=1)),中間シート!AC56,"")</f>
        <v/>
      </c>
      <c r="AD56" s="47" t="str">
        <f>IF(OR($I56=1,AND($I56=0,$L56=1)),中間シート!AD56,"")</f>
        <v/>
      </c>
      <c r="AE56" s="47" t="str">
        <f>IF(OR($I56=1,AND($I56=0,$L56=1)),中間シート!AE56,"")</f>
        <v/>
      </c>
      <c r="AF56" s="47" t="str">
        <f>IF(OR($I56=1,AND($I56=0,$L56=1)),中間シート!AF56,"")</f>
        <v/>
      </c>
      <c r="AG56" s="140"/>
      <c r="AH56" s="47" t="str">
        <f>IF(OR($I56=1,AND($I56=0,$L56=1)),中間シート!AH56,"")</f>
        <v/>
      </c>
      <c r="AI56" s="47" t="str">
        <f>IF(OR($I56=1,AND($I56=0,$L56=1)),中間シート!AI56,"")</f>
        <v/>
      </c>
      <c r="AJ56" s="47" t="str">
        <f>IF(OR($I56=1,AND($I56=0,$L56=1)),中間シート!AJ56,"")</f>
        <v/>
      </c>
      <c r="AK56" s="47" t="str">
        <f>IF(OR($I56=1,AND($I56=0,$L56=1)),中間シート!AK56,"")</f>
        <v/>
      </c>
      <c r="AL56" s="47" t="str">
        <f>IF(OR($I56=1,AND($I56=0,$L56=1)),中間シート!AL56,"")</f>
        <v/>
      </c>
      <c r="AM56" s="47" t="str">
        <f>IF($H56=1,中間シート!AM56,"")</f>
        <v/>
      </c>
      <c r="AN56" s="47" t="str">
        <f>IF($H56=1,中間シート!AN56,"")</f>
        <v/>
      </c>
      <c r="AO56" s="47" t="str">
        <f>IF($H56=1,中間シート!AO56,"")</f>
        <v/>
      </c>
      <c r="AP56" s="140"/>
      <c r="AQ56" s="140"/>
      <c r="AR56" s="47" t="str">
        <f>IF(OR($I56=1,AND($I56=0,$L56=1)),中間シート!AR56,"")</f>
        <v/>
      </c>
      <c r="AS56" s="44"/>
      <c r="AT56" s="44"/>
      <c r="AU56" s="44"/>
      <c r="AV56" s="47" t="str">
        <f>IF(OR($I56=1,AND($I56=0,$L56=1)),中間シート!AS56,"")</f>
        <v/>
      </c>
      <c r="AW56" s="47" t="str">
        <f>IF(OR($I56=1,AND($I56=0,$L56=1)),中間シート!AT56,"")</f>
        <v/>
      </c>
      <c r="AX56" s="47" t="str">
        <f>IF(OR($I56=1,AND($I56=0,$L56=1)),中間シート!AU56,"")</f>
        <v/>
      </c>
      <c r="AY56" s="47" t="str">
        <f>IF(OR($I56=1,AND($I56=0,$L56=1)),中間シート!AV56,"")</f>
        <v/>
      </c>
      <c r="AZ56" s="47" t="str">
        <f>IF(OR($I56=1,AND($I56=0,$L56=1)),中間シート!AW56,"")</f>
        <v/>
      </c>
      <c r="BA56" s="47" t="str">
        <f>IF(OR($I56=1,AND($I56=0,$L56=1)),中間シート!AX56,"")</f>
        <v/>
      </c>
      <c r="BB56" s="47" t="str">
        <f>IF(OR($I56=1,AND($I56=0,$L56=1)),中間シート!AY56,"")</f>
        <v/>
      </c>
      <c r="BC56" s="47" t="str">
        <f>IF(OR($I56=1,AND($I56=0,$L56=1)),中間シート!AZ56,"")</f>
        <v/>
      </c>
      <c r="BD56" s="44"/>
    </row>
    <row r="57" spans="1:56">
      <c r="A57" s="65">
        <f>中間シート!A57</f>
        <v>52</v>
      </c>
      <c r="B57" s="44">
        <f>中間シート!B57</f>
        <v>13</v>
      </c>
      <c r="C57" s="44" t="str">
        <f>中間シート!C57</f>
        <v/>
      </c>
      <c r="D57" s="44">
        <f>中間シート!D57</f>
        <v>0</v>
      </c>
      <c r="E57" s="44">
        <f>中間シート!E57</f>
        <v>0</v>
      </c>
      <c r="F57" s="44">
        <f>中間シート!F57</f>
        <v>0</v>
      </c>
      <c r="G57" s="44">
        <f>中間シート!G57</f>
        <v>4</v>
      </c>
      <c r="H57" s="44">
        <f>中間シート!H57</f>
        <v>0</v>
      </c>
      <c r="I57" s="44">
        <f>中間シート!I57</f>
        <v>0</v>
      </c>
      <c r="J57" s="44">
        <f>中間シート!J57</f>
        <v>0</v>
      </c>
      <c r="K57" s="44">
        <f>中間シート!K57</f>
        <v>0</v>
      </c>
      <c r="L57" s="43">
        <f>中間シート!L57</f>
        <v>0</v>
      </c>
      <c r="M57" s="65">
        <f>中間シート!M57</f>
        <v>0</v>
      </c>
      <c r="N57" s="45"/>
      <c r="O57" s="45"/>
      <c r="P57" s="45"/>
      <c r="Q57" s="46"/>
      <c r="R57" s="67" t="str">
        <f>IF(OR($I57=1,$I57=2,$I57=3,$I57=4,AND($I57=0,$L57=1)),中間シート!R57,"")</f>
        <v/>
      </c>
      <c r="S57" s="47" t="str">
        <f t="shared" si="6"/>
        <v/>
      </c>
      <c r="T57" s="45" t="str">
        <f>IF(OR($I57=1,AND($I57=0,$L57=1)),中間シート!T57,"")</f>
        <v/>
      </c>
      <c r="U57" s="47" t="str">
        <f>IF(OR($I57=1,AND($I57=0,$L57=1)),中間シート!U57,"")</f>
        <v/>
      </c>
      <c r="V57" s="47" t="str">
        <f>IF(OR($I57=1,AND($I57=0,$L57=1)),中間シート!V57,"")</f>
        <v/>
      </c>
      <c r="W57" s="47" t="str">
        <f>IF(OR($I57=1,AND($I57=0,$L57=1)),中間シート!W57,"")</f>
        <v/>
      </c>
      <c r="X57" s="47" t="str">
        <f>IF(OR($I57=1,AND($I57=0,$L57=1)),中間シート!X57,"")</f>
        <v/>
      </c>
      <c r="Y57" s="47" t="str">
        <f>IF(OR($I57=1,AND($I57=0,$L57=1)),中間シート!Y57,"")</f>
        <v/>
      </c>
      <c r="Z57" s="47" t="str">
        <f>IF(OR($I57=1,AND($I57=0,$L57=1)),中間シート!Z57,"")</f>
        <v/>
      </c>
      <c r="AA57" s="47" t="str">
        <f>IF(OR($I57=1,AND($I57=0,$L57=1)),中間シート!AA57,"")</f>
        <v/>
      </c>
      <c r="AB57" s="47" t="str">
        <f>IF(OR($I57=1,AND($I57=0,$L57=1)),中間シート!AB57,"")</f>
        <v/>
      </c>
      <c r="AC57" s="47" t="str">
        <f>IF(OR($I57=1,AND($I57=0,$L57=1)),中間シート!AC57,"")</f>
        <v/>
      </c>
      <c r="AD57" s="47" t="str">
        <f>IF(OR($I57=1,AND($I57=0,$L57=1)),中間シート!AD57,"")</f>
        <v/>
      </c>
      <c r="AE57" s="47" t="str">
        <f>IF(OR($I57=1,AND($I57=0,$L57=1)),中間シート!AE57,"")</f>
        <v/>
      </c>
      <c r="AF57" s="47" t="str">
        <f>IF(OR($I57=1,AND($I57=0,$L57=1)),中間シート!AF57,"")</f>
        <v/>
      </c>
      <c r="AG57" s="140"/>
      <c r="AH57" s="47" t="str">
        <f>IF(OR($I57=1,AND($I57=0,$L57=1)),中間シート!AH57,"")</f>
        <v/>
      </c>
      <c r="AI57" s="47" t="str">
        <f>IF(OR($I57=1,AND($I57=0,$L57=1)),中間シート!AI57,"")</f>
        <v/>
      </c>
      <c r="AJ57" s="47" t="str">
        <f>IF(OR($I57=1,AND($I57=0,$L57=1)),中間シート!AJ57,"")</f>
        <v/>
      </c>
      <c r="AK57" s="47" t="str">
        <f>IF(OR($I57=1,AND($I57=0,$L57=1)),中間シート!AK57,"")</f>
        <v/>
      </c>
      <c r="AL57" s="47" t="str">
        <f>IF(OR($I57=1,AND($I57=0,$L57=1)),中間シート!AL57,"")</f>
        <v/>
      </c>
      <c r="AM57" s="47" t="str">
        <f>IF($H57=1,中間シート!AM57,"")</f>
        <v/>
      </c>
      <c r="AN57" s="47" t="str">
        <f>IF($H57=1,中間シート!AN57,"")</f>
        <v/>
      </c>
      <c r="AO57" s="47" t="str">
        <f>IF($H57=1,中間シート!AO57,"")</f>
        <v/>
      </c>
      <c r="AP57" s="140"/>
      <c r="AQ57" s="140"/>
      <c r="AR57" s="47" t="str">
        <f>IF(OR($I57=1,AND($I57=0,$L57=1)),中間シート!AR57,"")</f>
        <v/>
      </c>
      <c r="AS57" s="44"/>
      <c r="AT57" s="44"/>
      <c r="AU57" s="44"/>
      <c r="AV57" s="47" t="str">
        <f>IF(OR($I57=1,AND($I57=0,$L57=1)),中間シート!AS57,"")</f>
        <v/>
      </c>
      <c r="AW57" s="47" t="str">
        <f>IF(OR($I57=1,AND($I57=0,$L57=1)),中間シート!AT57,"")</f>
        <v/>
      </c>
      <c r="AX57" s="47" t="str">
        <f>IF(OR($I57=1,AND($I57=0,$L57=1)),中間シート!AU57,"")</f>
        <v/>
      </c>
      <c r="AY57" s="47" t="str">
        <f>IF(OR($I57=1,AND($I57=0,$L57=1)),中間シート!AV57,"")</f>
        <v/>
      </c>
      <c r="AZ57" s="47" t="str">
        <f>IF(OR($I57=1,AND($I57=0,$L57=1)),中間シート!AW57,"")</f>
        <v/>
      </c>
      <c r="BA57" s="47" t="str">
        <f>IF(OR($I57=1,AND($I57=0,$L57=1)),中間シート!AX57,"")</f>
        <v/>
      </c>
      <c r="BB57" s="47" t="str">
        <f>IF(OR($I57=1,AND($I57=0,$L57=1)),中間シート!AY57,"")</f>
        <v/>
      </c>
      <c r="BC57" s="47" t="str">
        <f>IF(OR($I57=1,AND($I57=0,$L57=1)),中間シート!AZ57,"")</f>
        <v/>
      </c>
      <c r="BD57" s="44"/>
    </row>
    <row r="58" spans="1:56">
      <c r="A58" s="65">
        <f>中間シート!A58</f>
        <v>53</v>
      </c>
      <c r="B58" s="44">
        <f>中間シート!B58</f>
        <v>14</v>
      </c>
      <c r="C58" s="44" t="str">
        <f>中間シート!C58</f>
        <v/>
      </c>
      <c r="D58" s="44">
        <f>中間シート!D58</f>
        <v>0</v>
      </c>
      <c r="E58" s="44">
        <f>中間シート!E58</f>
        <v>0</v>
      </c>
      <c r="F58" s="44">
        <f>中間シート!F58</f>
        <v>0</v>
      </c>
      <c r="G58" s="44">
        <f>中間シート!G58</f>
        <v>1</v>
      </c>
      <c r="H58" s="44">
        <f>中間シート!H58</f>
        <v>0</v>
      </c>
      <c r="I58" s="44">
        <f>中間シート!I58</f>
        <v>0</v>
      </c>
      <c r="J58" s="44">
        <f>中間シート!J58</f>
        <v>0</v>
      </c>
      <c r="K58" s="44">
        <f>中間シート!K58</f>
        <v>0</v>
      </c>
      <c r="L58" s="43">
        <f>中間シート!L58</f>
        <v>0</v>
      </c>
      <c r="M58" s="65">
        <f>中間シート!M58</f>
        <v>0</v>
      </c>
      <c r="N58" s="45"/>
      <c r="O58" s="45"/>
      <c r="P58" s="45"/>
      <c r="Q58" s="46"/>
      <c r="R58" s="67" t="str">
        <f>IF(OR($I58=1,$I58=2,$I58=3,$I58=4,AND($I58=0,$L58=1)),中間シート!R58,"")</f>
        <v/>
      </c>
      <c r="S58" s="47" t="str">
        <f t="shared" si="6"/>
        <v/>
      </c>
      <c r="T58" s="45" t="str">
        <f>IF(OR($I58=1,AND($I58=0,$L58=1)),中間シート!T58,"")</f>
        <v/>
      </c>
      <c r="U58" s="47" t="str">
        <f>IF(OR($I58=1,AND($I58=0,$L58=1)),中間シート!U58,"")</f>
        <v/>
      </c>
      <c r="V58" s="47" t="str">
        <f>IF(OR($I58=1,AND($I58=0,$L58=1)),中間シート!V58,"")</f>
        <v/>
      </c>
      <c r="W58" s="47" t="str">
        <f>IF(OR($I58=1,AND($I58=0,$L58=1)),中間シート!W58,"")</f>
        <v/>
      </c>
      <c r="X58" s="47" t="str">
        <f>IF(OR($I58=1,AND($I58=0,$L58=1)),中間シート!X58,"")</f>
        <v/>
      </c>
      <c r="Y58" s="47" t="str">
        <f>IF(OR($I58=1,AND($I58=0,$L58=1)),中間シート!Y58,"")</f>
        <v/>
      </c>
      <c r="Z58" s="47" t="str">
        <f>IF(OR($I58=1,AND($I58=0,$L58=1)),中間シート!Z58,"")</f>
        <v/>
      </c>
      <c r="AA58" s="47" t="str">
        <f>IF(OR($I58=1,AND($I58=0,$L58=1)),中間シート!AA58,"")</f>
        <v/>
      </c>
      <c r="AB58" s="47" t="str">
        <f>IF(OR($I58=1,AND($I58=0,$L58=1)),中間シート!AB58,"")</f>
        <v/>
      </c>
      <c r="AC58" s="47" t="str">
        <f>IF(OR($I58=1,AND($I58=0,$L58=1)),中間シート!AC58,"")</f>
        <v/>
      </c>
      <c r="AD58" s="47" t="str">
        <f>IF(OR($I58=1,AND($I58=0,$L58=1)),中間シート!AD58,"")</f>
        <v/>
      </c>
      <c r="AE58" s="47" t="str">
        <f>IF(OR($I58=1,AND($I58=0,$L58=1)),中間シート!AE58,"")</f>
        <v/>
      </c>
      <c r="AF58" s="47" t="str">
        <f>IF(OR($I58=1,AND($I58=0,$L58=1)),中間シート!AF58,"")</f>
        <v/>
      </c>
      <c r="AG58" s="140"/>
      <c r="AH58" s="47" t="str">
        <f>IF(OR($I58=1,AND($I58=0,$L58=1)),中間シート!AH58,"")</f>
        <v/>
      </c>
      <c r="AI58" s="47" t="str">
        <f>IF(OR($I58=1,AND($I58=0,$L58=1)),中間シート!AI58,"")</f>
        <v/>
      </c>
      <c r="AJ58" s="47" t="str">
        <f>IF(OR($I58=1,AND($I58=0,$L58=1)),中間シート!AJ58,"")</f>
        <v/>
      </c>
      <c r="AK58" s="47" t="str">
        <f>IF(OR($I58=1,AND($I58=0,$L58=1)),中間シート!AK58,"")</f>
        <v/>
      </c>
      <c r="AL58" s="47" t="str">
        <f>IF(OR($I58=1,AND($I58=0,$L58=1)),中間シート!AL58,"")</f>
        <v/>
      </c>
      <c r="AM58" s="47" t="str">
        <f>IF($H58=1,中間シート!AM58,"")</f>
        <v/>
      </c>
      <c r="AN58" s="47" t="str">
        <f>IF($H58=1,中間シート!AN58,"")</f>
        <v/>
      </c>
      <c r="AO58" s="47" t="str">
        <f>IF($H58=1,中間シート!AO58,"")</f>
        <v/>
      </c>
      <c r="AP58" s="140"/>
      <c r="AQ58" s="140"/>
      <c r="AR58" s="47" t="str">
        <f>IF(OR($I58=1,AND($I58=0,$L58=1)),中間シート!AR58,"")</f>
        <v/>
      </c>
      <c r="AS58" s="44"/>
      <c r="AT58" s="44"/>
      <c r="AU58" s="44"/>
      <c r="AV58" s="47" t="str">
        <f>IF(OR($I58=1,AND($I58=0,$L58=1)),中間シート!AS58,"")</f>
        <v/>
      </c>
      <c r="AW58" s="47" t="str">
        <f>IF(OR($I58=1,AND($I58=0,$L58=1)),中間シート!AT58,"")</f>
        <v/>
      </c>
      <c r="AX58" s="47" t="str">
        <f>IF(OR($I58=1,AND($I58=0,$L58=1)),中間シート!AU58,"")</f>
        <v/>
      </c>
      <c r="AY58" s="47" t="str">
        <f>IF(OR($I58=1,AND($I58=0,$L58=1)),中間シート!AV58,"")</f>
        <v/>
      </c>
      <c r="AZ58" s="47" t="str">
        <f>IF(OR($I58=1,AND($I58=0,$L58=1)),中間シート!AW58,"")</f>
        <v/>
      </c>
      <c r="BA58" s="47" t="str">
        <f>IF(OR($I58=1,AND($I58=0,$L58=1)),中間シート!AX58,"")</f>
        <v/>
      </c>
      <c r="BB58" s="47" t="str">
        <f>IF(OR($I58=1,AND($I58=0,$L58=1)),中間シート!AY58,"")</f>
        <v/>
      </c>
      <c r="BC58" s="47" t="str">
        <f>IF(OR($I58=1,AND($I58=0,$L58=1)),中間シート!AZ58,"")</f>
        <v/>
      </c>
      <c r="BD58" s="44"/>
    </row>
    <row r="59" spans="1:56">
      <c r="A59" s="65">
        <f>中間シート!A59</f>
        <v>54</v>
      </c>
      <c r="B59" s="44">
        <f>中間シート!B59</f>
        <v>14</v>
      </c>
      <c r="C59" s="44" t="str">
        <f>中間シート!C59</f>
        <v/>
      </c>
      <c r="D59" s="44">
        <f>中間シート!D59</f>
        <v>0</v>
      </c>
      <c r="E59" s="44">
        <f>中間シート!E59</f>
        <v>0</v>
      </c>
      <c r="F59" s="44">
        <f>中間シート!F59</f>
        <v>0</v>
      </c>
      <c r="G59" s="44">
        <f>中間シート!G59</f>
        <v>2</v>
      </c>
      <c r="H59" s="44">
        <f>中間シート!H59</f>
        <v>0</v>
      </c>
      <c r="I59" s="44">
        <f>中間シート!I59</f>
        <v>0</v>
      </c>
      <c r="J59" s="44">
        <f>中間シート!J59</f>
        <v>0</v>
      </c>
      <c r="K59" s="44">
        <f>中間シート!K59</f>
        <v>0</v>
      </c>
      <c r="L59" s="43">
        <f>中間シート!L59</f>
        <v>0</v>
      </c>
      <c r="M59" s="65">
        <f>中間シート!M59</f>
        <v>0</v>
      </c>
      <c r="N59" s="45"/>
      <c r="O59" s="45"/>
      <c r="P59" s="45"/>
      <c r="Q59" s="46"/>
      <c r="R59" s="67" t="str">
        <f>IF(OR($I59=1,$I59=2,$I59=3,$I59=4,AND($I59=0,$L59=1)),中間シート!R59,"")</f>
        <v/>
      </c>
      <c r="S59" s="47" t="str">
        <f t="shared" si="6"/>
        <v/>
      </c>
      <c r="T59" s="45" t="str">
        <f>IF(OR($I59=1,AND($I59=0,$L59=1)),中間シート!T59,"")</f>
        <v/>
      </c>
      <c r="U59" s="47" t="str">
        <f>IF(OR($I59=1,AND($I59=0,$L59=1)),中間シート!U59,"")</f>
        <v/>
      </c>
      <c r="V59" s="47" t="str">
        <f>IF(OR($I59=1,AND($I59=0,$L59=1)),中間シート!V59,"")</f>
        <v/>
      </c>
      <c r="W59" s="47" t="str">
        <f>IF(OR($I59=1,AND($I59=0,$L59=1)),中間シート!W59,"")</f>
        <v/>
      </c>
      <c r="X59" s="47" t="str">
        <f>IF(OR($I59=1,AND($I59=0,$L59=1)),中間シート!X59,"")</f>
        <v/>
      </c>
      <c r="Y59" s="47" t="str">
        <f>IF(OR($I59=1,AND($I59=0,$L59=1)),中間シート!Y59,"")</f>
        <v/>
      </c>
      <c r="Z59" s="47" t="str">
        <f>IF(OR($I59=1,AND($I59=0,$L59=1)),中間シート!Z59,"")</f>
        <v/>
      </c>
      <c r="AA59" s="47" t="str">
        <f>IF(OR($I59=1,AND($I59=0,$L59=1)),中間シート!AA59,"")</f>
        <v/>
      </c>
      <c r="AB59" s="47" t="str">
        <f>IF(OR($I59=1,AND($I59=0,$L59=1)),中間シート!AB59,"")</f>
        <v/>
      </c>
      <c r="AC59" s="47" t="str">
        <f>IF(OR($I59=1,AND($I59=0,$L59=1)),中間シート!AC59,"")</f>
        <v/>
      </c>
      <c r="AD59" s="47" t="str">
        <f>IF(OR($I59=1,AND($I59=0,$L59=1)),中間シート!AD59,"")</f>
        <v/>
      </c>
      <c r="AE59" s="47" t="str">
        <f>IF(OR($I59=1,AND($I59=0,$L59=1)),中間シート!AE59,"")</f>
        <v/>
      </c>
      <c r="AF59" s="47" t="str">
        <f>IF(OR($I59=1,AND($I59=0,$L59=1)),中間シート!AF59,"")</f>
        <v/>
      </c>
      <c r="AG59" s="140"/>
      <c r="AH59" s="47" t="str">
        <f>IF(OR($I59=1,AND($I59=0,$L59=1)),中間シート!AH59,"")</f>
        <v/>
      </c>
      <c r="AI59" s="47" t="str">
        <f>IF(OR($I59=1,AND($I59=0,$L59=1)),中間シート!AI59,"")</f>
        <v/>
      </c>
      <c r="AJ59" s="47" t="str">
        <f>IF(OR($I59=1,AND($I59=0,$L59=1)),中間シート!AJ59,"")</f>
        <v/>
      </c>
      <c r="AK59" s="47" t="str">
        <f>IF(OR($I59=1,AND($I59=0,$L59=1)),中間シート!AK59,"")</f>
        <v/>
      </c>
      <c r="AL59" s="47" t="str">
        <f>IF(OR($I59=1,AND($I59=0,$L59=1)),中間シート!AL59,"")</f>
        <v/>
      </c>
      <c r="AM59" s="47" t="str">
        <f>IF($H59=1,中間シート!AM59,"")</f>
        <v/>
      </c>
      <c r="AN59" s="47" t="str">
        <f>IF($H59=1,中間シート!AN59,"")</f>
        <v/>
      </c>
      <c r="AO59" s="47" t="str">
        <f>IF($H59=1,中間シート!AO59,"")</f>
        <v/>
      </c>
      <c r="AP59" s="140"/>
      <c r="AQ59" s="140"/>
      <c r="AR59" s="47" t="str">
        <f>IF(OR($I59=1,AND($I59=0,$L59=1)),中間シート!AR59,"")</f>
        <v/>
      </c>
      <c r="AS59" s="44"/>
      <c r="AT59" s="44"/>
      <c r="AU59" s="44"/>
      <c r="AV59" s="47" t="str">
        <f>IF(OR($I59=1,AND($I59=0,$L59=1)),中間シート!AS59,"")</f>
        <v/>
      </c>
      <c r="AW59" s="47" t="str">
        <f>IF(OR($I59=1,AND($I59=0,$L59=1)),中間シート!AT59,"")</f>
        <v/>
      </c>
      <c r="AX59" s="47" t="str">
        <f>IF(OR($I59=1,AND($I59=0,$L59=1)),中間シート!AU59,"")</f>
        <v/>
      </c>
      <c r="AY59" s="47" t="str">
        <f>IF(OR($I59=1,AND($I59=0,$L59=1)),中間シート!AV59,"")</f>
        <v/>
      </c>
      <c r="AZ59" s="47" t="str">
        <f>IF(OR($I59=1,AND($I59=0,$L59=1)),中間シート!AW59,"")</f>
        <v/>
      </c>
      <c r="BA59" s="47" t="str">
        <f>IF(OR($I59=1,AND($I59=0,$L59=1)),中間シート!AX59,"")</f>
        <v/>
      </c>
      <c r="BB59" s="47" t="str">
        <f>IF(OR($I59=1,AND($I59=0,$L59=1)),中間シート!AY59,"")</f>
        <v/>
      </c>
      <c r="BC59" s="47" t="str">
        <f>IF(OR($I59=1,AND($I59=0,$L59=1)),中間シート!AZ59,"")</f>
        <v/>
      </c>
      <c r="BD59" s="44"/>
    </row>
    <row r="60" spans="1:56">
      <c r="A60" s="65">
        <f>中間シート!A60</f>
        <v>55</v>
      </c>
      <c r="B60" s="44">
        <f>中間シート!B60</f>
        <v>14</v>
      </c>
      <c r="C60" s="44" t="str">
        <f>中間シート!C60</f>
        <v/>
      </c>
      <c r="D60" s="44">
        <f>中間シート!D60</f>
        <v>0</v>
      </c>
      <c r="E60" s="44">
        <f>中間シート!E60</f>
        <v>0</v>
      </c>
      <c r="F60" s="44">
        <f>中間シート!F60</f>
        <v>0</v>
      </c>
      <c r="G60" s="44">
        <f>中間シート!G60</f>
        <v>3</v>
      </c>
      <c r="H60" s="44">
        <f>中間シート!H60</f>
        <v>0</v>
      </c>
      <c r="I60" s="44">
        <f>中間シート!I60</f>
        <v>0</v>
      </c>
      <c r="J60" s="44">
        <f>中間シート!J60</f>
        <v>0</v>
      </c>
      <c r="K60" s="44">
        <f>中間シート!K60</f>
        <v>0</v>
      </c>
      <c r="L60" s="43">
        <f>中間シート!L60</f>
        <v>0</v>
      </c>
      <c r="M60" s="65">
        <f>中間シート!M60</f>
        <v>0</v>
      </c>
      <c r="N60" s="45"/>
      <c r="O60" s="45"/>
      <c r="P60" s="45"/>
      <c r="Q60" s="46"/>
      <c r="R60" s="67" t="str">
        <f>IF(OR($I60=1,$I60=2,$I60=3,$I60=4,AND($I60=0,$L60=1)),中間シート!R60,"")</f>
        <v/>
      </c>
      <c r="S60" s="47" t="str">
        <f t="shared" si="6"/>
        <v/>
      </c>
      <c r="T60" s="45" t="str">
        <f>IF(OR($I60=1,AND($I60=0,$L60=1)),中間シート!T60,"")</f>
        <v/>
      </c>
      <c r="U60" s="47" t="str">
        <f>IF(OR($I60=1,AND($I60=0,$L60=1)),中間シート!U60,"")</f>
        <v/>
      </c>
      <c r="V60" s="47" t="str">
        <f>IF(OR($I60=1,AND($I60=0,$L60=1)),中間シート!V60,"")</f>
        <v/>
      </c>
      <c r="W60" s="47" t="str">
        <f>IF(OR($I60=1,AND($I60=0,$L60=1)),中間シート!W60,"")</f>
        <v/>
      </c>
      <c r="X60" s="47" t="str">
        <f>IF(OR($I60=1,AND($I60=0,$L60=1)),中間シート!X60,"")</f>
        <v/>
      </c>
      <c r="Y60" s="47" t="str">
        <f>IF(OR($I60=1,AND($I60=0,$L60=1)),中間シート!Y60,"")</f>
        <v/>
      </c>
      <c r="Z60" s="47" t="str">
        <f>IF(OR($I60=1,AND($I60=0,$L60=1)),中間シート!Z60,"")</f>
        <v/>
      </c>
      <c r="AA60" s="47" t="str">
        <f>IF(OR($I60=1,AND($I60=0,$L60=1)),中間シート!AA60,"")</f>
        <v/>
      </c>
      <c r="AB60" s="47" t="str">
        <f>IF(OR($I60=1,AND($I60=0,$L60=1)),中間シート!AB60,"")</f>
        <v/>
      </c>
      <c r="AC60" s="47" t="str">
        <f>IF(OR($I60=1,AND($I60=0,$L60=1)),中間シート!AC60,"")</f>
        <v/>
      </c>
      <c r="AD60" s="47" t="str">
        <f>IF(OR($I60=1,AND($I60=0,$L60=1)),中間シート!AD60,"")</f>
        <v/>
      </c>
      <c r="AE60" s="47" t="str">
        <f>IF(OR($I60=1,AND($I60=0,$L60=1)),中間シート!AE60,"")</f>
        <v/>
      </c>
      <c r="AF60" s="47" t="str">
        <f>IF(OR($I60=1,AND($I60=0,$L60=1)),中間シート!AF60,"")</f>
        <v/>
      </c>
      <c r="AG60" s="140"/>
      <c r="AH60" s="47" t="str">
        <f>IF(OR($I60=1,AND($I60=0,$L60=1)),中間シート!AH60,"")</f>
        <v/>
      </c>
      <c r="AI60" s="47" t="str">
        <f>IF(OR($I60=1,AND($I60=0,$L60=1)),中間シート!AI60,"")</f>
        <v/>
      </c>
      <c r="AJ60" s="47" t="str">
        <f>IF(OR($I60=1,AND($I60=0,$L60=1)),中間シート!AJ60,"")</f>
        <v/>
      </c>
      <c r="AK60" s="47" t="str">
        <f>IF(OR($I60=1,AND($I60=0,$L60=1)),中間シート!AK60,"")</f>
        <v/>
      </c>
      <c r="AL60" s="47" t="str">
        <f>IF(OR($I60=1,AND($I60=0,$L60=1)),中間シート!AL60,"")</f>
        <v/>
      </c>
      <c r="AM60" s="47" t="str">
        <f>IF($H60=1,中間シート!AM60,"")</f>
        <v/>
      </c>
      <c r="AN60" s="47" t="str">
        <f>IF($H60=1,中間シート!AN60,"")</f>
        <v/>
      </c>
      <c r="AO60" s="47" t="str">
        <f>IF($H60=1,中間シート!AO60,"")</f>
        <v/>
      </c>
      <c r="AP60" s="140"/>
      <c r="AQ60" s="140"/>
      <c r="AR60" s="47" t="str">
        <f>IF(OR($I60=1,AND($I60=0,$L60=1)),中間シート!AR60,"")</f>
        <v/>
      </c>
      <c r="AS60" s="44"/>
      <c r="AT60" s="44"/>
      <c r="AU60" s="44"/>
      <c r="AV60" s="47" t="str">
        <f>IF(OR($I60=1,AND($I60=0,$L60=1)),中間シート!AS60,"")</f>
        <v/>
      </c>
      <c r="AW60" s="47" t="str">
        <f>IF(OR($I60=1,AND($I60=0,$L60=1)),中間シート!AT60,"")</f>
        <v/>
      </c>
      <c r="AX60" s="47" t="str">
        <f>IF(OR($I60=1,AND($I60=0,$L60=1)),中間シート!AU60,"")</f>
        <v/>
      </c>
      <c r="AY60" s="47" t="str">
        <f>IF(OR($I60=1,AND($I60=0,$L60=1)),中間シート!AV60,"")</f>
        <v/>
      </c>
      <c r="AZ60" s="47" t="str">
        <f>IF(OR($I60=1,AND($I60=0,$L60=1)),中間シート!AW60,"")</f>
        <v/>
      </c>
      <c r="BA60" s="47" t="str">
        <f>IF(OR($I60=1,AND($I60=0,$L60=1)),中間シート!AX60,"")</f>
        <v/>
      </c>
      <c r="BB60" s="47" t="str">
        <f>IF(OR($I60=1,AND($I60=0,$L60=1)),中間シート!AY60,"")</f>
        <v/>
      </c>
      <c r="BC60" s="47" t="str">
        <f>IF(OR($I60=1,AND($I60=0,$L60=1)),中間シート!AZ60,"")</f>
        <v/>
      </c>
      <c r="BD60" s="44"/>
    </row>
    <row r="61" spans="1:56">
      <c r="A61" s="65">
        <f>中間シート!A61</f>
        <v>56</v>
      </c>
      <c r="B61" s="44">
        <f>中間シート!B61</f>
        <v>14</v>
      </c>
      <c r="C61" s="44" t="str">
        <f>中間シート!C61</f>
        <v/>
      </c>
      <c r="D61" s="44">
        <f>中間シート!D61</f>
        <v>0</v>
      </c>
      <c r="E61" s="44">
        <f>中間シート!E61</f>
        <v>0</v>
      </c>
      <c r="F61" s="44">
        <f>中間シート!F61</f>
        <v>0</v>
      </c>
      <c r="G61" s="44">
        <f>中間シート!G61</f>
        <v>4</v>
      </c>
      <c r="H61" s="44">
        <f>中間シート!H61</f>
        <v>0</v>
      </c>
      <c r="I61" s="44">
        <f>中間シート!I61</f>
        <v>0</v>
      </c>
      <c r="J61" s="44">
        <f>中間シート!J61</f>
        <v>0</v>
      </c>
      <c r="K61" s="44">
        <f>中間シート!K61</f>
        <v>0</v>
      </c>
      <c r="L61" s="43">
        <f>中間シート!L61</f>
        <v>0</v>
      </c>
      <c r="M61" s="65">
        <f>中間シート!M61</f>
        <v>0</v>
      </c>
      <c r="N61" s="45"/>
      <c r="O61" s="45"/>
      <c r="P61" s="45"/>
      <c r="Q61" s="46"/>
      <c r="R61" s="67" t="str">
        <f>IF(OR($I61=1,$I61=2,$I61=3,$I61=4,AND($I61=0,$L61=1)),中間シート!R61,"")</f>
        <v/>
      </c>
      <c r="S61" s="47" t="str">
        <f t="shared" si="6"/>
        <v/>
      </c>
      <c r="T61" s="45" t="str">
        <f>IF(OR($I61=1,AND($I61=0,$L61=1)),中間シート!T61,"")</f>
        <v/>
      </c>
      <c r="U61" s="47" t="str">
        <f>IF(OR($I61=1,AND($I61=0,$L61=1)),中間シート!U61,"")</f>
        <v/>
      </c>
      <c r="V61" s="47" t="str">
        <f>IF(OR($I61=1,AND($I61=0,$L61=1)),中間シート!V61,"")</f>
        <v/>
      </c>
      <c r="W61" s="47" t="str">
        <f>IF(OR($I61=1,AND($I61=0,$L61=1)),中間シート!W61,"")</f>
        <v/>
      </c>
      <c r="X61" s="47" t="str">
        <f>IF(OR($I61=1,AND($I61=0,$L61=1)),中間シート!X61,"")</f>
        <v/>
      </c>
      <c r="Y61" s="47" t="str">
        <f>IF(OR($I61=1,AND($I61=0,$L61=1)),中間シート!Y61,"")</f>
        <v/>
      </c>
      <c r="Z61" s="47" t="str">
        <f>IF(OR($I61=1,AND($I61=0,$L61=1)),中間シート!Z61,"")</f>
        <v/>
      </c>
      <c r="AA61" s="47" t="str">
        <f>IF(OR($I61=1,AND($I61=0,$L61=1)),中間シート!AA61,"")</f>
        <v/>
      </c>
      <c r="AB61" s="47" t="str">
        <f>IF(OR($I61=1,AND($I61=0,$L61=1)),中間シート!AB61,"")</f>
        <v/>
      </c>
      <c r="AC61" s="47" t="str">
        <f>IF(OR($I61=1,AND($I61=0,$L61=1)),中間シート!AC61,"")</f>
        <v/>
      </c>
      <c r="AD61" s="47" t="str">
        <f>IF(OR($I61=1,AND($I61=0,$L61=1)),中間シート!AD61,"")</f>
        <v/>
      </c>
      <c r="AE61" s="47" t="str">
        <f>IF(OR($I61=1,AND($I61=0,$L61=1)),中間シート!AE61,"")</f>
        <v/>
      </c>
      <c r="AF61" s="47" t="str">
        <f>IF(OR($I61=1,AND($I61=0,$L61=1)),中間シート!AF61,"")</f>
        <v/>
      </c>
      <c r="AG61" s="140"/>
      <c r="AH61" s="47" t="str">
        <f>IF(OR($I61=1,AND($I61=0,$L61=1)),中間シート!AH61,"")</f>
        <v/>
      </c>
      <c r="AI61" s="47" t="str">
        <f>IF(OR($I61=1,AND($I61=0,$L61=1)),中間シート!AI61,"")</f>
        <v/>
      </c>
      <c r="AJ61" s="47" t="str">
        <f>IF(OR($I61=1,AND($I61=0,$L61=1)),中間シート!AJ61,"")</f>
        <v/>
      </c>
      <c r="AK61" s="47" t="str">
        <f>IF(OR($I61=1,AND($I61=0,$L61=1)),中間シート!AK61,"")</f>
        <v/>
      </c>
      <c r="AL61" s="47" t="str">
        <f>IF(OR($I61=1,AND($I61=0,$L61=1)),中間シート!AL61,"")</f>
        <v/>
      </c>
      <c r="AM61" s="47" t="str">
        <f>IF($H61=1,中間シート!AM61,"")</f>
        <v/>
      </c>
      <c r="AN61" s="47" t="str">
        <f>IF($H61=1,中間シート!AN61,"")</f>
        <v/>
      </c>
      <c r="AO61" s="47" t="str">
        <f>IF($H61=1,中間シート!AO61,"")</f>
        <v/>
      </c>
      <c r="AP61" s="140"/>
      <c r="AQ61" s="140"/>
      <c r="AR61" s="47" t="str">
        <f>IF(OR($I61=1,AND($I61=0,$L61=1)),中間シート!AR61,"")</f>
        <v/>
      </c>
      <c r="AS61" s="44"/>
      <c r="AT61" s="44"/>
      <c r="AU61" s="44"/>
      <c r="AV61" s="47" t="str">
        <f>IF(OR($I61=1,AND($I61=0,$L61=1)),中間シート!AS61,"")</f>
        <v/>
      </c>
      <c r="AW61" s="47" t="str">
        <f>IF(OR($I61=1,AND($I61=0,$L61=1)),中間シート!AT61,"")</f>
        <v/>
      </c>
      <c r="AX61" s="47" t="str">
        <f>IF(OR($I61=1,AND($I61=0,$L61=1)),中間シート!AU61,"")</f>
        <v/>
      </c>
      <c r="AY61" s="47" t="str">
        <f>IF(OR($I61=1,AND($I61=0,$L61=1)),中間シート!AV61,"")</f>
        <v/>
      </c>
      <c r="AZ61" s="47" t="str">
        <f>IF(OR($I61=1,AND($I61=0,$L61=1)),中間シート!AW61,"")</f>
        <v/>
      </c>
      <c r="BA61" s="47" t="str">
        <f>IF(OR($I61=1,AND($I61=0,$L61=1)),中間シート!AX61,"")</f>
        <v/>
      </c>
      <c r="BB61" s="47" t="str">
        <f>IF(OR($I61=1,AND($I61=0,$L61=1)),中間シート!AY61,"")</f>
        <v/>
      </c>
      <c r="BC61" s="47" t="str">
        <f>IF(OR($I61=1,AND($I61=0,$L61=1)),中間シート!AZ61,"")</f>
        <v/>
      </c>
      <c r="BD61" s="44"/>
    </row>
    <row r="62" spans="1:56">
      <c r="A62" s="65">
        <f>中間シート!A62</f>
        <v>57</v>
      </c>
      <c r="B62" s="44">
        <f>中間シート!B62</f>
        <v>15</v>
      </c>
      <c r="C62" s="44" t="str">
        <f>中間シート!C62</f>
        <v/>
      </c>
      <c r="D62" s="44">
        <f>中間シート!D62</f>
        <v>0</v>
      </c>
      <c r="E62" s="44">
        <f>中間シート!E62</f>
        <v>0</v>
      </c>
      <c r="F62" s="44">
        <f>中間シート!F62</f>
        <v>0</v>
      </c>
      <c r="G62" s="44">
        <f>中間シート!G62</f>
        <v>1</v>
      </c>
      <c r="H62" s="44">
        <f>中間シート!H62</f>
        <v>0</v>
      </c>
      <c r="I62" s="44">
        <f>中間シート!I62</f>
        <v>0</v>
      </c>
      <c r="J62" s="44">
        <f>中間シート!J62</f>
        <v>0</v>
      </c>
      <c r="K62" s="44">
        <f>中間シート!K62</f>
        <v>0</v>
      </c>
      <c r="L62" s="43">
        <f>中間シート!L62</f>
        <v>0</v>
      </c>
      <c r="M62" s="65">
        <f>中間シート!M62</f>
        <v>0</v>
      </c>
      <c r="N62" s="45"/>
      <c r="O62" s="45"/>
      <c r="P62" s="45"/>
      <c r="Q62" s="46"/>
      <c r="R62" s="67" t="str">
        <f>IF(OR($I62=1,$I62=2,$I62=3,$I62=4,AND($I62=0,$L62=1)),中間シート!R62,"")</f>
        <v/>
      </c>
      <c r="S62" s="47" t="str">
        <f t="shared" si="6"/>
        <v/>
      </c>
      <c r="T62" s="45" t="str">
        <f>IF(OR($I62=1,AND($I62=0,$L62=1)),中間シート!T62,"")</f>
        <v/>
      </c>
      <c r="U62" s="47" t="str">
        <f>IF(OR($I62=1,AND($I62=0,$L62=1)),中間シート!U62,"")</f>
        <v/>
      </c>
      <c r="V62" s="47" t="str">
        <f>IF(OR($I62=1,AND($I62=0,$L62=1)),中間シート!V62,"")</f>
        <v/>
      </c>
      <c r="W62" s="47" t="str">
        <f>IF(OR($I62=1,AND($I62=0,$L62=1)),中間シート!W62,"")</f>
        <v/>
      </c>
      <c r="X62" s="47" t="str">
        <f>IF(OR($I62=1,AND($I62=0,$L62=1)),中間シート!X62,"")</f>
        <v/>
      </c>
      <c r="Y62" s="47" t="str">
        <f>IF(OR($I62=1,AND($I62=0,$L62=1)),中間シート!Y62,"")</f>
        <v/>
      </c>
      <c r="Z62" s="47" t="str">
        <f>IF(OR($I62=1,AND($I62=0,$L62=1)),中間シート!Z62,"")</f>
        <v/>
      </c>
      <c r="AA62" s="47" t="str">
        <f>IF(OR($I62=1,AND($I62=0,$L62=1)),中間シート!AA62,"")</f>
        <v/>
      </c>
      <c r="AB62" s="47" t="str">
        <f>IF(OR($I62=1,AND($I62=0,$L62=1)),中間シート!AB62,"")</f>
        <v/>
      </c>
      <c r="AC62" s="47" t="str">
        <f>IF(OR($I62=1,AND($I62=0,$L62=1)),中間シート!AC62,"")</f>
        <v/>
      </c>
      <c r="AD62" s="47" t="str">
        <f>IF(OR($I62=1,AND($I62=0,$L62=1)),中間シート!AD62,"")</f>
        <v/>
      </c>
      <c r="AE62" s="47" t="str">
        <f>IF(OR($I62=1,AND($I62=0,$L62=1)),中間シート!AE62,"")</f>
        <v/>
      </c>
      <c r="AF62" s="47" t="str">
        <f>IF(OR($I62=1,AND($I62=0,$L62=1)),中間シート!AF62,"")</f>
        <v/>
      </c>
      <c r="AG62" s="140"/>
      <c r="AH62" s="47" t="str">
        <f>IF(OR($I62=1,AND($I62=0,$L62=1)),中間シート!AH62,"")</f>
        <v/>
      </c>
      <c r="AI62" s="47" t="str">
        <f>IF(OR($I62=1,AND($I62=0,$L62=1)),中間シート!AI62,"")</f>
        <v/>
      </c>
      <c r="AJ62" s="47" t="str">
        <f>IF(OR($I62=1,AND($I62=0,$L62=1)),中間シート!AJ62,"")</f>
        <v/>
      </c>
      <c r="AK62" s="47" t="str">
        <f>IF(OR($I62=1,AND($I62=0,$L62=1)),中間シート!AK62,"")</f>
        <v/>
      </c>
      <c r="AL62" s="47" t="str">
        <f>IF(OR($I62=1,AND($I62=0,$L62=1)),中間シート!AL62,"")</f>
        <v/>
      </c>
      <c r="AM62" s="47" t="str">
        <f>IF($H62=1,中間シート!AM62,"")</f>
        <v/>
      </c>
      <c r="AN62" s="47" t="str">
        <f>IF($H62=1,中間シート!AN62,"")</f>
        <v/>
      </c>
      <c r="AO62" s="47" t="str">
        <f>IF($H62=1,中間シート!AO62,"")</f>
        <v/>
      </c>
      <c r="AP62" s="140"/>
      <c r="AQ62" s="140"/>
      <c r="AR62" s="47" t="str">
        <f>IF(OR($I62=1,AND($I62=0,$L62=1)),中間シート!AR62,"")</f>
        <v/>
      </c>
      <c r="AS62" s="44"/>
      <c r="AT62" s="44"/>
      <c r="AU62" s="44"/>
      <c r="AV62" s="47" t="str">
        <f>IF(OR($I62=1,AND($I62=0,$L62=1)),中間シート!AS62,"")</f>
        <v/>
      </c>
      <c r="AW62" s="47" t="str">
        <f>IF(OR($I62=1,AND($I62=0,$L62=1)),中間シート!AT62,"")</f>
        <v/>
      </c>
      <c r="AX62" s="47" t="str">
        <f>IF(OR($I62=1,AND($I62=0,$L62=1)),中間シート!AU62,"")</f>
        <v/>
      </c>
      <c r="AY62" s="47" t="str">
        <f>IF(OR($I62=1,AND($I62=0,$L62=1)),中間シート!AV62,"")</f>
        <v/>
      </c>
      <c r="AZ62" s="47" t="str">
        <f>IF(OR($I62=1,AND($I62=0,$L62=1)),中間シート!AW62,"")</f>
        <v/>
      </c>
      <c r="BA62" s="47" t="str">
        <f>IF(OR($I62=1,AND($I62=0,$L62=1)),中間シート!AX62,"")</f>
        <v/>
      </c>
      <c r="BB62" s="47" t="str">
        <f>IF(OR($I62=1,AND($I62=0,$L62=1)),中間シート!AY62,"")</f>
        <v/>
      </c>
      <c r="BC62" s="47" t="str">
        <f>IF(OR($I62=1,AND($I62=0,$L62=1)),中間シート!AZ62,"")</f>
        <v/>
      </c>
      <c r="BD62" s="44"/>
    </row>
    <row r="63" spans="1:56">
      <c r="A63" s="65">
        <f>中間シート!A63</f>
        <v>58</v>
      </c>
      <c r="B63" s="44">
        <f>中間シート!B63</f>
        <v>15</v>
      </c>
      <c r="C63" s="44" t="str">
        <f>中間シート!C63</f>
        <v/>
      </c>
      <c r="D63" s="44">
        <f>中間シート!D63</f>
        <v>0</v>
      </c>
      <c r="E63" s="44">
        <f>中間シート!E63</f>
        <v>0</v>
      </c>
      <c r="F63" s="44">
        <f>中間シート!F63</f>
        <v>0</v>
      </c>
      <c r="G63" s="44">
        <f>中間シート!G63</f>
        <v>2</v>
      </c>
      <c r="H63" s="44">
        <f>中間シート!H63</f>
        <v>0</v>
      </c>
      <c r="I63" s="44">
        <f>中間シート!I63</f>
        <v>0</v>
      </c>
      <c r="J63" s="44">
        <f>中間シート!J63</f>
        <v>0</v>
      </c>
      <c r="K63" s="44">
        <f>中間シート!K63</f>
        <v>0</v>
      </c>
      <c r="L63" s="43">
        <f>中間シート!L63</f>
        <v>0</v>
      </c>
      <c r="M63" s="65">
        <f>中間シート!M63</f>
        <v>0</v>
      </c>
      <c r="N63" s="45"/>
      <c r="O63" s="45"/>
      <c r="P63" s="45"/>
      <c r="Q63" s="46"/>
      <c r="R63" s="67" t="str">
        <f>IF(OR($I63=1,$I63=2,$I63=3,$I63=4,AND($I63=0,$L63=1)),中間シート!R63,"")</f>
        <v/>
      </c>
      <c r="S63" s="47" t="str">
        <f t="shared" si="6"/>
        <v/>
      </c>
      <c r="T63" s="45" t="str">
        <f>IF(OR($I63=1,AND($I63=0,$L63=1)),中間シート!T63,"")</f>
        <v/>
      </c>
      <c r="U63" s="47" t="str">
        <f>IF(OR($I63=1,AND($I63=0,$L63=1)),中間シート!U63,"")</f>
        <v/>
      </c>
      <c r="V63" s="47" t="str">
        <f>IF(OR($I63=1,AND($I63=0,$L63=1)),中間シート!V63,"")</f>
        <v/>
      </c>
      <c r="W63" s="47" t="str">
        <f>IF(OR($I63=1,AND($I63=0,$L63=1)),中間シート!W63,"")</f>
        <v/>
      </c>
      <c r="X63" s="47" t="str">
        <f>IF(OR($I63=1,AND($I63=0,$L63=1)),中間シート!X63,"")</f>
        <v/>
      </c>
      <c r="Y63" s="47" t="str">
        <f>IF(OR($I63=1,AND($I63=0,$L63=1)),中間シート!Y63,"")</f>
        <v/>
      </c>
      <c r="Z63" s="47" t="str">
        <f>IF(OR($I63=1,AND($I63=0,$L63=1)),中間シート!Z63,"")</f>
        <v/>
      </c>
      <c r="AA63" s="47" t="str">
        <f>IF(OR($I63=1,AND($I63=0,$L63=1)),中間シート!AA63,"")</f>
        <v/>
      </c>
      <c r="AB63" s="47" t="str">
        <f>IF(OR($I63=1,AND($I63=0,$L63=1)),中間シート!AB63,"")</f>
        <v/>
      </c>
      <c r="AC63" s="47" t="str">
        <f>IF(OR($I63=1,AND($I63=0,$L63=1)),中間シート!AC63,"")</f>
        <v/>
      </c>
      <c r="AD63" s="47" t="str">
        <f>IF(OR($I63=1,AND($I63=0,$L63=1)),中間シート!AD63,"")</f>
        <v/>
      </c>
      <c r="AE63" s="47" t="str">
        <f>IF(OR($I63=1,AND($I63=0,$L63=1)),中間シート!AE63,"")</f>
        <v/>
      </c>
      <c r="AF63" s="47" t="str">
        <f>IF(OR($I63=1,AND($I63=0,$L63=1)),中間シート!AF63,"")</f>
        <v/>
      </c>
      <c r="AG63" s="140"/>
      <c r="AH63" s="47" t="str">
        <f>IF(OR($I63=1,AND($I63=0,$L63=1)),中間シート!AH63,"")</f>
        <v/>
      </c>
      <c r="AI63" s="47" t="str">
        <f>IF(OR($I63=1,AND($I63=0,$L63=1)),中間シート!AI63,"")</f>
        <v/>
      </c>
      <c r="AJ63" s="47" t="str">
        <f>IF(OR($I63=1,AND($I63=0,$L63=1)),中間シート!AJ63,"")</f>
        <v/>
      </c>
      <c r="AK63" s="47" t="str">
        <f>IF(OR($I63=1,AND($I63=0,$L63=1)),中間シート!AK63,"")</f>
        <v/>
      </c>
      <c r="AL63" s="47" t="str">
        <f>IF(OR($I63=1,AND($I63=0,$L63=1)),中間シート!AL63,"")</f>
        <v/>
      </c>
      <c r="AM63" s="47" t="str">
        <f>IF($H63=1,中間シート!AM63,"")</f>
        <v/>
      </c>
      <c r="AN63" s="47" t="str">
        <f>IF($H63=1,中間シート!AN63,"")</f>
        <v/>
      </c>
      <c r="AO63" s="47" t="str">
        <f>IF($H63=1,中間シート!AO63,"")</f>
        <v/>
      </c>
      <c r="AP63" s="140"/>
      <c r="AQ63" s="140"/>
      <c r="AR63" s="47" t="str">
        <f>IF(OR($I63=1,AND($I63=0,$L63=1)),中間シート!AR63,"")</f>
        <v/>
      </c>
      <c r="AS63" s="44"/>
      <c r="AT63" s="44"/>
      <c r="AU63" s="44"/>
      <c r="AV63" s="47" t="str">
        <f>IF(OR($I63=1,AND($I63=0,$L63=1)),中間シート!AS63,"")</f>
        <v/>
      </c>
      <c r="AW63" s="47" t="str">
        <f>IF(OR($I63=1,AND($I63=0,$L63=1)),中間シート!AT63,"")</f>
        <v/>
      </c>
      <c r="AX63" s="47" t="str">
        <f>IF(OR($I63=1,AND($I63=0,$L63=1)),中間シート!AU63,"")</f>
        <v/>
      </c>
      <c r="AY63" s="47" t="str">
        <f>IF(OR($I63=1,AND($I63=0,$L63=1)),中間シート!AV63,"")</f>
        <v/>
      </c>
      <c r="AZ63" s="47" t="str">
        <f>IF(OR($I63=1,AND($I63=0,$L63=1)),中間シート!AW63,"")</f>
        <v/>
      </c>
      <c r="BA63" s="47" t="str">
        <f>IF(OR($I63=1,AND($I63=0,$L63=1)),中間シート!AX63,"")</f>
        <v/>
      </c>
      <c r="BB63" s="47" t="str">
        <f>IF(OR($I63=1,AND($I63=0,$L63=1)),中間シート!AY63,"")</f>
        <v/>
      </c>
      <c r="BC63" s="47" t="str">
        <f>IF(OR($I63=1,AND($I63=0,$L63=1)),中間シート!AZ63,"")</f>
        <v/>
      </c>
      <c r="BD63" s="44"/>
    </row>
    <row r="64" spans="1:56">
      <c r="A64" s="65">
        <f>中間シート!A64</f>
        <v>59</v>
      </c>
      <c r="B64" s="44">
        <f>中間シート!B64</f>
        <v>15</v>
      </c>
      <c r="C64" s="44" t="str">
        <f>中間シート!C64</f>
        <v/>
      </c>
      <c r="D64" s="44">
        <f>中間シート!D64</f>
        <v>0</v>
      </c>
      <c r="E64" s="44">
        <f>中間シート!E64</f>
        <v>0</v>
      </c>
      <c r="F64" s="44">
        <f>中間シート!F64</f>
        <v>0</v>
      </c>
      <c r="G64" s="44">
        <f>中間シート!G64</f>
        <v>3</v>
      </c>
      <c r="H64" s="44">
        <f>中間シート!H64</f>
        <v>0</v>
      </c>
      <c r="I64" s="44">
        <f>中間シート!I64</f>
        <v>0</v>
      </c>
      <c r="J64" s="44">
        <f>中間シート!J64</f>
        <v>0</v>
      </c>
      <c r="K64" s="44">
        <f>中間シート!K64</f>
        <v>0</v>
      </c>
      <c r="L64" s="43">
        <f>中間シート!L64</f>
        <v>0</v>
      </c>
      <c r="M64" s="65">
        <f>中間シート!M64</f>
        <v>0</v>
      </c>
      <c r="N64" s="45"/>
      <c r="O64" s="45"/>
      <c r="P64" s="45"/>
      <c r="Q64" s="46"/>
      <c r="R64" s="67" t="str">
        <f>IF(OR($I64=1,$I64=2,$I64=3,$I64=4,AND($I64=0,$L64=1)),中間シート!R64,"")</f>
        <v/>
      </c>
      <c r="S64" s="47" t="str">
        <f t="shared" si="6"/>
        <v/>
      </c>
      <c r="T64" s="45" t="str">
        <f>IF(OR($I64=1,AND($I64=0,$L64=1)),中間シート!T64,"")</f>
        <v/>
      </c>
      <c r="U64" s="47" t="str">
        <f>IF(OR($I64=1,AND($I64=0,$L64=1)),中間シート!U64,"")</f>
        <v/>
      </c>
      <c r="V64" s="47" t="str">
        <f>IF(OR($I64=1,AND($I64=0,$L64=1)),中間シート!V64,"")</f>
        <v/>
      </c>
      <c r="W64" s="47" t="str">
        <f>IF(OR($I64=1,AND($I64=0,$L64=1)),中間シート!W64,"")</f>
        <v/>
      </c>
      <c r="X64" s="47" t="str">
        <f>IF(OR($I64=1,AND($I64=0,$L64=1)),中間シート!X64,"")</f>
        <v/>
      </c>
      <c r="Y64" s="47" t="str">
        <f>IF(OR($I64=1,AND($I64=0,$L64=1)),中間シート!Y64,"")</f>
        <v/>
      </c>
      <c r="Z64" s="47" t="str">
        <f>IF(OR($I64=1,AND($I64=0,$L64=1)),中間シート!Z64,"")</f>
        <v/>
      </c>
      <c r="AA64" s="47" t="str">
        <f>IF(OR($I64=1,AND($I64=0,$L64=1)),中間シート!AA64,"")</f>
        <v/>
      </c>
      <c r="AB64" s="47" t="str">
        <f>IF(OR($I64=1,AND($I64=0,$L64=1)),中間シート!AB64,"")</f>
        <v/>
      </c>
      <c r="AC64" s="47" t="str">
        <f>IF(OR($I64=1,AND($I64=0,$L64=1)),中間シート!AC64,"")</f>
        <v/>
      </c>
      <c r="AD64" s="47" t="str">
        <f>IF(OR($I64=1,AND($I64=0,$L64=1)),中間シート!AD64,"")</f>
        <v/>
      </c>
      <c r="AE64" s="47" t="str">
        <f>IF(OR($I64=1,AND($I64=0,$L64=1)),中間シート!AE64,"")</f>
        <v/>
      </c>
      <c r="AF64" s="47" t="str">
        <f>IF(OR($I64=1,AND($I64=0,$L64=1)),中間シート!AF64,"")</f>
        <v/>
      </c>
      <c r="AG64" s="140"/>
      <c r="AH64" s="47" t="str">
        <f>IF(OR($I64=1,AND($I64=0,$L64=1)),中間シート!AH64,"")</f>
        <v/>
      </c>
      <c r="AI64" s="47" t="str">
        <f>IF(OR($I64=1,AND($I64=0,$L64=1)),中間シート!AI64,"")</f>
        <v/>
      </c>
      <c r="AJ64" s="47" t="str">
        <f>IF(OR($I64=1,AND($I64=0,$L64=1)),中間シート!AJ64,"")</f>
        <v/>
      </c>
      <c r="AK64" s="47" t="str">
        <f>IF(OR($I64=1,AND($I64=0,$L64=1)),中間シート!AK64,"")</f>
        <v/>
      </c>
      <c r="AL64" s="47" t="str">
        <f>IF(OR($I64=1,AND($I64=0,$L64=1)),中間シート!AL64,"")</f>
        <v/>
      </c>
      <c r="AM64" s="47" t="str">
        <f>IF($H64=1,中間シート!AM64,"")</f>
        <v/>
      </c>
      <c r="AN64" s="47" t="str">
        <f>IF($H64=1,中間シート!AN64,"")</f>
        <v/>
      </c>
      <c r="AO64" s="47" t="str">
        <f>IF($H64=1,中間シート!AO64,"")</f>
        <v/>
      </c>
      <c r="AP64" s="140"/>
      <c r="AQ64" s="140"/>
      <c r="AR64" s="47" t="str">
        <f>IF(OR($I64=1,AND($I64=0,$L64=1)),中間シート!AR64,"")</f>
        <v/>
      </c>
      <c r="AS64" s="44"/>
      <c r="AT64" s="44"/>
      <c r="AU64" s="44"/>
      <c r="AV64" s="47" t="str">
        <f>IF(OR($I64=1,AND($I64=0,$L64=1)),中間シート!AS64,"")</f>
        <v/>
      </c>
      <c r="AW64" s="47" t="str">
        <f>IF(OR($I64=1,AND($I64=0,$L64=1)),中間シート!AT64,"")</f>
        <v/>
      </c>
      <c r="AX64" s="47" t="str">
        <f>IF(OR($I64=1,AND($I64=0,$L64=1)),中間シート!AU64,"")</f>
        <v/>
      </c>
      <c r="AY64" s="47" t="str">
        <f>IF(OR($I64=1,AND($I64=0,$L64=1)),中間シート!AV64,"")</f>
        <v/>
      </c>
      <c r="AZ64" s="47" t="str">
        <f>IF(OR($I64=1,AND($I64=0,$L64=1)),中間シート!AW64,"")</f>
        <v/>
      </c>
      <c r="BA64" s="47" t="str">
        <f>IF(OR($I64=1,AND($I64=0,$L64=1)),中間シート!AX64,"")</f>
        <v/>
      </c>
      <c r="BB64" s="47" t="str">
        <f>IF(OR($I64=1,AND($I64=0,$L64=1)),中間シート!AY64,"")</f>
        <v/>
      </c>
      <c r="BC64" s="47" t="str">
        <f>IF(OR($I64=1,AND($I64=0,$L64=1)),中間シート!AZ64,"")</f>
        <v/>
      </c>
      <c r="BD64" s="44"/>
    </row>
    <row r="65" spans="1:56">
      <c r="A65" s="65">
        <f>中間シート!A65</f>
        <v>60</v>
      </c>
      <c r="B65" s="44">
        <f>中間シート!B65</f>
        <v>15</v>
      </c>
      <c r="C65" s="44" t="str">
        <f>中間シート!C65</f>
        <v/>
      </c>
      <c r="D65" s="44">
        <f>中間シート!D65</f>
        <v>0</v>
      </c>
      <c r="E65" s="44">
        <f>中間シート!E65</f>
        <v>0</v>
      </c>
      <c r="F65" s="44">
        <f>中間シート!F65</f>
        <v>0</v>
      </c>
      <c r="G65" s="44">
        <f>中間シート!G65</f>
        <v>4</v>
      </c>
      <c r="H65" s="44">
        <f>中間シート!H65</f>
        <v>0</v>
      </c>
      <c r="I65" s="44">
        <f>中間シート!I65</f>
        <v>0</v>
      </c>
      <c r="J65" s="44">
        <f>中間シート!J65</f>
        <v>0</v>
      </c>
      <c r="K65" s="44">
        <f>中間シート!K65</f>
        <v>0</v>
      </c>
      <c r="L65" s="43">
        <f>中間シート!L65</f>
        <v>0</v>
      </c>
      <c r="M65" s="65">
        <f>中間シート!M65</f>
        <v>0</v>
      </c>
      <c r="N65" s="45"/>
      <c r="O65" s="45"/>
      <c r="P65" s="45"/>
      <c r="Q65" s="46"/>
      <c r="R65" s="67" t="str">
        <f>IF(OR($I65=1,$I65=2,$I65=3,$I65=4,AND($I65=0,$L65=1)),中間シート!R65,"")</f>
        <v/>
      </c>
      <c r="S65" s="47" t="str">
        <f t="shared" si="6"/>
        <v/>
      </c>
      <c r="T65" s="45" t="str">
        <f>IF(OR($I65=1,AND($I65=0,$L65=1)),中間シート!T65,"")</f>
        <v/>
      </c>
      <c r="U65" s="47" t="str">
        <f>IF(OR($I65=1,AND($I65=0,$L65=1)),中間シート!U65,"")</f>
        <v/>
      </c>
      <c r="V65" s="47" t="str">
        <f>IF(OR($I65=1,AND($I65=0,$L65=1)),中間シート!V65,"")</f>
        <v/>
      </c>
      <c r="W65" s="47" t="str">
        <f>IF(OR($I65=1,AND($I65=0,$L65=1)),中間シート!W65,"")</f>
        <v/>
      </c>
      <c r="X65" s="47" t="str">
        <f>IF(OR($I65=1,AND($I65=0,$L65=1)),中間シート!X65,"")</f>
        <v/>
      </c>
      <c r="Y65" s="47" t="str">
        <f>IF(OR($I65=1,AND($I65=0,$L65=1)),中間シート!Y65,"")</f>
        <v/>
      </c>
      <c r="Z65" s="47" t="str">
        <f>IF(OR($I65=1,AND($I65=0,$L65=1)),中間シート!Z65,"")</f>
        <v/>
      </c>
      <c r="AA65" s="47" t="str">
        <f>IF(OR($I65=1,AND($I65=0,$L65=1)),中間シート!AA65,"")</f>
        <v/>
      </c>
      <c r="AB65" s="47" t="str">
        <f>IF(OR($I65=1,AND($I65=0,$L65=1)),中間シート!AB65,"")</f>
        <v/>
      </c>
      <c r="AC65" s="47" t="str">
        <f>IF(OR($I65=1,AND($I65=0,$L65=1)),中間シート!AC65,"")</f>
        <v/>
      </c>
      <c r="AD65" s="47" t="str">
        <f>IF(OR($I65=1,AND($I65=0,$L65=1)),中間シート!AD65,"")</f>
        <v/>
      </c>
      <c r="AE65" s="47" t="str">
        <f>IF(OR($I65=1,AND($I65=0,$L65=1)),中間シート!AE65,"")</f>
        <v/>
      </c>
      <c r="AF65" s="47" t="str">
        <f>IF(OR($I65=1,AND($I65=0,$L65=1)),中間シート!AF65,"")</f>
        <v/>
      </c>
      <c r="AG65" s="140"/>
      <c r="AH65" s="47" t="str">
        <f>IF(OR($I65=1,AND($I65=0,$L65=1)),中間シート!AH65,"")</f>
        <v/>
      </c>
      <c r="AI65" s="47" t="str">
        <f>IF(OR($I65=1,AND($I65=0,$L65=1)),中間シート!AI65,"")</f>
        <v/>
      </c>
      <c r="AJ65" s="47" t="str">
        <f>IF(OR($I65=1,AND($I65=0,$L65=1)),中間シート!AJ65,"")</f>
        <v/>
      </c>
      <c r="AK65" s="47" t="str">
        <f>IF(OR($I65=1,AND($I65=0,$L65=1)),中間シート!AK65,"")</f>
        <v/>
      </c>
      <c r="AL65" s="47" t="str">
        <f>IF(OR($I65=1,AND($I65=0,$L65=1)),中間シート!AL65,"")</f>
        <v/>
      </c>
      <c r="AM65" s="47" t="str">
        <f>IF($H65=1,中間シート!AM65,"")</f>
        <v/>
      </c>
      <c r="AN65" s="47" t="str">
        <f>IF($H65=1,中間シート!AN65,"")</f>
        <v/>
      </c>
      <c r="AO65" s="47" t="str">
        <f>IF($H65=1,中間シート!AO65,"")</f>
        <v/>
      </c>
      <c r="AP65" s="140"/>
      <c r="AQ65" s="140"/>
      <c r="AR65" s="47" t="str">
        <f>IF(OR($I65=1,AND($I65=0,$L65=1)),中間シート!AR65,"")</f>
        <v/>
      </c>
      <c r="AS65" s="44"/>
      <c r="AT65" s="44"/>
      <c r="AU65" s="44"/>
      <c r="AV65" s="47" t="str">
        <f>IF(OR($I65=1,AND($I65=0,$L65=1)),中間シート!AS65,"")</f>
        <v/>
      </c>
      <c r="AW65" s="47" t="str">
        <f>IF(OR($I65=1,AND($I65=0,$L65=1)),中間シート!AT65,"")</f>
        <v/>
      </c>
      <c r="AX65" s="47" t="str">
        <f>IF(OR($I65=1,AND($I65=0,$L65=1)),中間シート!AU65,"")</f>
        <v/>
      </c>
      <c r="AY65" s="47" t="str">
        <f>IF(OR($I65=1,AND($I65=0,$L65=1)),中間シート!AV65,"")</f>
        <v/>
      </c>
      <c r="AZ65" s="47" t="str">
        <f>IF(OR($I65=1,AND($I65=0,$L65=1)),中間シート!AW65,"")</f>
        <v/>
      </c>
      <c r="BA65" s="47" t="str">
        <f>IF(OR($I65=1,AND($I65=0,$L65=1)),中間シート!AX65,"")</f>
        <v/>
      </c>
      <c r="BB65" s="47" t="str">
        <f>IF(OR($I65=1,AND($I65=0,$L65=1)),中間シート!AY65,"")</f>
        <v/>
      </c>
      <c r="BC65" s="47" t="str">
        <f>IF(OR($I65=1,AND($I65=0,$L65=1)),中間シート!AZ65,"")</f>
        <v/>
      </c>
      <c r="BD65" s="44"/>
    </row>
    <row r="66" spans="1:56">
      <c r="A66" s="43"/>
      <c r="B66" s="44"/>
      <c r="C66" s="44"/>
      <c r="D66" s="44"/>
      <c r="E66" s="44"/>
      <c r="F66" s="44"/>
      <c r="G66" s="44"/>
      <c r="H66" s="44"/>
      <c r="I66" s="44"/>
      <c r="J66" s="44"/>
      <c r="K66" s="44"/>
      <c r="L66" s="43"/>
      <c r="M66" s="43"/>
      <c r="N66" s="45"/>
      <c r="O66" s="45"/>
      <c r="P66" s="45"/>
      <c r="Q66" s="46"/>
      <c r="R66" s="67" t="str">
        <f>IF(OR($I66=1,$I66=2,$I66=3,$I66=4,AND($I66=0,$L66=1)),中間シート!R66,"")</f>
        <v/>
      </c>
      <c r="S66" s="47" t="str">
        <f t="shared" si="6"/>
        <v/>
      </c>
      <c r="T66" s="45" t="str">
        <f>IF(OR($I66=1,AND($I66=0,$L66=1)),中間シート!T66,"")</f>
        <v/>
      </c>
      <c r="U66" s="47" t="str">
        <f>IF(OR($I66=1,AND($I66=0,$L66=1)),中間シート!U66,"")</f>
        <v/>
      </c>
      <c r="V66" s="47" t="str">
        <f>IF(OR($I66=1,AND($I66=0,$L66=1)),中間シート!V66,"")</f>
        <v/>
      </c>
      <c r="W66" s="47" t="str">
        <f>IF(OR($I66=1,AND($I66=0,$L66=1)),中間シート!W66,"")</f>
        <v/>
      </c>
      <c r="X66" s="47" t="str">
        <f>IF(OR($I66=1,AND($I66=0,$L66=1)),中間シート!X66,"")</f>
        <v/>
      </c>
      <c r="Y66" s="47" t="str">
        <f>IF(OR($I66=1,AND($I66=0,$L66=1)),中間シート!Y66,"")</f>
        <v/>
      </c>
      <c r="Z66" s="47" t="str">
        <f>IF(OR($I66=1,AND($I66=0,$L66=1)),中間シート!Z66,"")</f>
        <v/>
      </c>
      <c r="AA66" s="47" t="str">
        <f>IF(OR($I66=1,AND($I66=0,$L66=1)),中間シート!AA66,"")</f>
        <v/>
      </c>
      <c r="AB66" s="47" t="str">
        <f>IF(OR($I66=1,AND($I66=0,$L66=1)),中間シート!AB66,"")</f>
        <v/>
      </c>
      <c r="AC66" s="47" t="str">
        <f>IF(OR($I66=1,AND($I66=0,$L66=1)),中間シート!AC66,"")</f>
        <v/>
      </c>
      <c r="AD66" s="47" t="str">
        <f>IF(OR($I66=1,AND($I66=0,$L66=1)),中間シート!AD66,"")</f>
        <v/>
      </c>
      <c r="AE66" s="47" t="str">
        <f>IF(OR($I66=1,AND($I66=0,$L66=1)),中間シート!AE66,"")</f>
        <v/>
      </c>
      <c r="AF66" s="47" t="str">
        <f>IF(OR($I66=1,AND($I66=0,$L66=1)),中間シート!AF66,"")</f>
        <v/>
      </c>
      <c r="AG66" s="140"/>
      <c r="AH66" s="47" t="str">
        <f>IF(OR($I66=1,AND($I66=0,$L66=1)),中間シート!AH66,"")</f>
        <v/>
      </c>
      <c r="AI66" s="47" t="str">
        <f>IF(OR($I66=1,AND($I66=0,$L66=1)),中間シート!AI66,"")</f>
        <v/>
      </c>
      <c r="AJ66" s="47" t="str">
        <f>IF(OR($I66=1,AND($I66=0,$L66=1)),中間シート!AJ66,"")</f>
        <v/>
      </c>
      <c r="AK66" s="47" t="str">
        <f>IF(OR($I66=1,AND($I66=0,$L66=1)),中間シート!AK66,"")</f>
        <v/>
      </c>
      <c r="AL66" s="47" t="str">
        <f>IF(OR($I66=1,AND($I66=0,$L66=1)),中間シート!AL66,"")</f>
        <v/>
      </c>
      <c r="AM66" s="47" t="str">
        <f>IF($H66=1,中間シート!AM66,"")</f>
        <v/>
      </c>
      <c r="AN66" s="47" t="str">
        <f>IF($H66=1,中間シート!AN66,"")</f>
        <v/>
      </c>
      <c r="AO66" s="47" t="str">
        <f>IF($H66=1,中間シート!AO66,"")</f>
        <v/>
      </c>
      <c r="AP66" s="140"/>
      <c r="AQ66" s="140"/>
      <c r="AR66" s="47" t="str">
        <f>IF(OR($I66=1,AND($I66=0,$L66=1)),中間シート!AR66,"")</f>
        <v/>
      </c>
      <c r="AS66" s="44"/>
      <c r="AT66" s="44"/>
      <c r="AU66" s="44"/>
      <c r="AV66" s="47" t="str">
        <f>IF(OR($I66=1,AND($I66=0,$L66=1)),中間シート!AS66,"")</f>
        <v/>
      </c>
      <c r="AW66" s="47" t="str">
        <f>IF(OR($I66=1,AND($I66=0,$L66=1)),中間シート!AT66,"")</f>
        <v/>
      </c>
      <c r="AX66" s="47" t="str">
        <f>IF(OR($I66=1,AND($I66=0,$L66=1)),中間シート!AU66,"")</f>
        <v/>
      </c>
      <c r="AY66" s="47" t="str">
        <f>IF(OR($I66=1,AND($I66=0,$L66=1)),中間シート!AV66,"")</f>
        <v/>
      </c>
      <c r="AZ66" s="47" t="str">
        <f>IF(OR($I66=1,AND($I66=0,$L66=1)),中間シート!AW66,"")</f>
        <v/>
      </c>
      <c r="BA66" s="47" t="str">
        <f>IF(OR($I66=1,AND($I66=0,$L66=1)),中間シート!AX66,"")</f>
        <v/>
      </c>
      <c r="BB66" s="47" t="str">
        <f>IF(OR($I66=1,AND($I66=0,$L66=1)),中間シート!AY66,"")</f>
        <v/>
      </c>
      <c r="BC66" s="47" t="str">
        <f>IF(OR($I66=1,AND($I66=0,$L66=1)),中間シート!AZ66,"")</f>
        <v/>
      </c>
      <c r="BD66" s="44"/>
    </row>
    <row r="67" spans="1:56">
      <c r="A67" s="43"/>
      <c r="B67" s="44"/>
      <c r="C67" s="44"/>
      <c r="D67" s="44"/>
      <c r="E67" s="44"/>
      <c r="F67" s="44"/>
      <c r="G67" s="44"/>
      <c r="H67" s="44"/>
      <c r="I67" s="44"/>
      <c r="J67" s="44"/>
      <c r="K67" s="44"/>
      <c r="L67" s="43"/>
      <c r="M67" s="43"/>
      <c r="N67" s="45"/>
      <c r="O67" s="45"/>
      <c r="P67" s="45"/>
      <c r="Q67" s="46"/>
      <c r="R67" s="67" t="str">
        <f>IF(OR($I67=1,$I67=2,$I67=3,$I67=4,AND($I67=0,$L67=1)),中間シート!R67,"")</f>
        <v/>
      </c>
      <c r="S67" s="47" t="str">
        <f t="shared" si="6"/>
        <v/>
      </c>
      <c r="T67" s="45" t="str">
        <f>IF(OR($I67=1,AND($I67=0,$L67=1)),中間シート!T67,"")</f>
        <v/>
      </c>
      <c r="U67" s="47" t="str">
        <f>IF(OR($I67=1,AND($I67=0,$L67=1)),中間シート!U67,"")</f>
        <v/>
      </c>
      <c r="V67" s="47" t="str">
        <f>IF(OR($I67=1,AND($I67=0,$L67=1)),中間シート!V67,"")</f>
        <v/>
      </c>
      <c r="W67" s="47" t="str">
        <f>IF(OR($I67=1,AND($I67=0,$L67=1)),中間シート!W67,"")</f>
        <v/>
      </c>
      <c r="X67" s="47" t="str">
        <f>IF(OR($I67=1,AND($I67=0,$L67=1)),中間シート!X67,"")</f>
        <v/>
      </c>
      <c r="Y67" s="47" t="str">
        <f>IF(OR($I67=1,AND($I67=0,$L67=1)),中間シート!Y67,"")</f>
        <v/>
      </c>
      <c r="Z67" s="47" t="str">
        <f>IF(OR($I67=1,AND($I67=0,$L67=1)),中間シート!Z67,"")</f>
        <v/>
      </c>
      <c r="AA67" s="47" t="str">
        <f>IF(OR($I67=1,AND($I67=0,$L67=1)),中間シート!AA67,"")</f>
        <v/>
      </c>
      <c r="AB67" s="47" t="str">
        <f>IF(OR($I67=1,AND($I67=0,$L67=1)),中間シート!AB67,"")</f>
        <v/>
      </c>
      <c r="AC67" s="47" t="str">
        <f>IF(OR($I67=1,AND($I67=0,$L67=1)),中間シート!AC67,"")</f>
        <v/>
      </c>
      <c r="AD67" s="47" t="str">
        <f>IF(OR($I67=1,AND($I67=0,$L67=1)),中間シート!AD67,"")</f>
        <v/>
      </c>
      <c r="AE67" s="47" t="str">
        <f>IF(OR($I67=1,AND($I67=0,$L67=1)),中間シート!AE67,"")</f>
        <v/>
      </c>
      <c r="AF67" s="47" t="str">
        <f>IF(OR($I67=1,AND($I67=0,$L67=1)),中間シート!AF67,"")</f>
        <v/>
      </c>
      <c r="AG67" s="140"/>
      <c r="AH67" s="47" t="str">
        <f>IF(OR($I67=1,AND($I67=0,$L67=1)),中間シート!AH67,"")</f>
        <v/>
      </c>
      <c r="AI67" s="47" t="str">
        <f>IF(OR($I67=1,AND($I67=0,$L67=1)),中間シート!AI67,"")</f>
        <v/>
      </c>
      <c r="AJ67" s="47" t="str">
        <f>IF(OR($I67=1,AND($I67=0,$L67=1)),中間シート!AJ67,"")</f>
        <v/>
      </c>
      <c r="AK67" s="47" t="str">
        <f>IF(OR($I67=1,AND($I67=0,$L67=1)),中間シート!AK67,"")</f>
        <v/>
      </c>
      <c r="AL67" s="47" t="str">
        <f>IF(OR($I67=1,AND($I67=0,$L67=1)),中間シート!AL67,"")</f>
        <v/>
      </c>
      <c r="AM67" s="47" t="str">
        <f>IF($H67=1,中間シート!AM67,"")</f>
        <v/>
      </c>
      <c r="AN67" s="47" t="str">
        <f>IF($H67=1,中間シート!AN67,"")</f>
        <v/>
      </c>
      <c r="AO67" s="47" t="str">
        <f>IF($H67=1,中間シート!AO67,"")</f>
        <v/>
      </c>
      <c r="AP67" s="140"/>
      <c r="AQ67" s="140"/>
      <c r="AR67" s="47" t="str">
        <f>IF(OR($I67=1,AND($I67=0,$L67=1)),中間シート!AR67,"")</f>
        <v/>
      </c>
      <c r="AS67" s="44"/>
      <c r="AT67" s="44"/>
      <c r="AU67" s="44"/>
      <c r="AV67" s="47" t="str">
        <f>IF(OR($I67=1,AND($I67=0,$L67=1)),中間シート!AS67,"")</f>
        <v/>
      </c>
      <c r="AW67" s="47" t="str">
        <f>IF(OR($I67=1,AND($I67=0,$L67=1)),中間シート!AT67,"")</f>
        <v/>
      </c>
      <c r="AX67" s="47" t="str">
        <f>IF(OR($I67=1,AND($I67=0,$L67=1)),中間シート!AU67,"")</f>
        <v/>
      </c>
      <c r="AY67" s="47" t="str">
        <f>IF(OR($I67=1,AND($I67=0,$L67=1)),中間シート!AV67,"")</f>
        <v/>
      </c>
      <c r="AZ67" s="47" t="str">
        <f>IF(OR($I67=1,AND($I67=0,$L67=1)),中間シート!AW67,"")</f>
        <v/>
      </c>
      <c r="BA67" s="47" t="str">
        <f>IF(OR($I67=1,AND($I67=0,$L67=1)),中間シート!AX67,"")</f>
        <v/>
      </c>
      <c r="BB67" s="47" t="str">
        <f>IF(OR($I67=1,AND($I67=0,$L67=1)),中間シート!AY67,"")</f>
        <v/>
      </c>
      <c r="BC67" s="47" t="str">
        <f>IF(OR($I67=1,AND($I67=0,$L67=1)),中間シート!AZ67,"")</f>
        <v/>
      </c>
      <c r="BD67" s="44"/>
    </row>
    <row r="68" spans="1:56">
      <c r="A68" s="43"/>
      <c r="B68" s="44"/>
      <c r="C68" s="44"/>
      <c r="D68" s="44"/>
      <c r="E68" s="44"/>
      <c r="F68" s="44"/>
      <c r="G68" s="44"/>
      <c r="H68" s="44"/>
      <c r="I68" s="44"/>
      <c r="J68" s="44"/>
      <c r="K68" s="44"/>
      <c r="L68" s="43"/>
      <c r="M68" s="43"/>
      <c r="N68" s="45"/>
      <c r="O68" s="45"/>
      <c r="P68" s="45"/>
      <c r="Q68" s="46"/>
      <c r="R68" s="67" t="str">
        <f>IF(OR($I68=1,$I68=2,$I68=3,$I68=4,AND($I68=0,$L68=1)),中間シート!R68,"")</f>
        <v/>
      </c>
      <c r="S68" s="47" t="str">
        <f t="shared" si="6"/>
        <v/>
      </c>
      <c r="T68" s="45" t="str">
        <f>IF(OR($I68=1,AND($I68=0,$L68=1)),中間シート!T68,"")</f>
        <v/>
      </c>
      <c r="U68" s="47" t="str">
        <f>IF(OR($I68=1,AND($I68=0,$L68=1)),中間シート!U68,"")</f>
        <v/>
      </c>
      <c r="V68" s="47" t="str">
        <f>IF(OR($I68=1,AND($I68=0,$L68=1)),中間シート!V68,"")</f>
        <v/>
      </c>
      <c r="W68" s="47" t="str">
        <f>IF(OR($I68=1,AND($I68=0,$L68=1)),中間シート!W68,"")</f>
        <v/>
      </c>
      <c r="X68" s="47" t="str">
        <f>IF(OR($I68=1,AND($I68=0,$L68=1)),中間シート!X68,"")</f>
        <v/>
      </c>
      <c r="Y68" s="47" t="str">
        <f>IF(OR($I68=1,AND($I68=0,$L68=1)),中間シート!Y68,"")</f>
        <v/>
      </c>
      <c r="Z68" s="47" t="str">
        <f>IF(OR($I68=1,AND($I68=0,$L68=1)),中間シート!Z68,"")</f>
        <v/>
      </c>
      <c r="AA68" s="47" t="str">
        <f>IF(OR($I68=1,AND($I68=0,$L68=1)),中間シート!AA68,"")</f>
        <v/>
      </c>
      <c r="AB68" s="47" t="str">
        <f>IF(OR($I68=1,AND($I68=0,$L68=1)),中間シート!AB68,"")</f>
        <v/>
      </c>
      <c r="AC68" s="47" t="str">
        <f>IF(OR($I68=1,AND($I68=0,$L68=1)),中間シート!AC68,"")</f>
        <v/>
      </c>
      <c r="AD68" s="47" t="str">
        <f>IF(OR($I68=1,AND($I68=0,$L68=1)),中間シート!AD68,"")</f>
        <v/>
      </c>
      <c r="AE68" s="47" t="str">
        <f>IF(OR($I68=1,AND($I68=0,$L68=1)),中間シート!AE68,"")</f>
        <v/>
      </c>
      <c r="AF68" s="47" t="str">
        <f>IF(OR($I68=1,AND($I68=0,$L68=1)),中間シート!AF68,"")</f>
        <v/>
      </c>
      <c r="AG68" s="140"/>
      <c r="AH68" s="47" t="str">
        <f>IF(OR($I68=1,AND($I68=0,$L68=1)),中間シート!AH68,"")</f>
        <v/>
      </c>
      <c r="AI68" s="47" t="str">
        <f>IF(OR($I68=1,AND($I68=0,$L68=1)),中間シート!AI68,"")</f>
        <v/>
      </c>
      <c r="AJ68" s="47" t="str">
        <f>IF(OR($I68=1,AND($I68=0,$L68=1)),中間シート!AJ68,"")</f>
        <v/>
      </c>
      <c r="AK68" s="47" t="str">
        <f>IF(OR($I68=1,AND($I68=0,$L68=1)),中間シート!AK68,"")</f>
        <v/>
      </c>
      <c r="AL68" s="47" t="str">
        <f>IF(OR($I68=1,AND($I68=0,$L68=1)),中間シート!AL68,"")</f>
        <v/>
      </c>
      <c r="AM68" s="47" t="str">
        <f>IF($H68=1,中間シート!AM68,"")</f>
        <v/>
      </c>
      <c r="AN68" s="47" t="str">
        <f>IF($H68=1,中間シート!AN68,"")</f>
        <v/>
      </c>
      <c r="AO68" s="47" t="str">
        <f>IF($H68=1,中間シート!AO68,"")</f>
        <v/>
      </c>
      <c r="AP68" s="140"/>
      <c r="AQ68" s="140"/>
      <c r="AR68" s="47" t="str">
        <f>IF(OR($I68=1,AND($I68=0,$L68=1)),中間シート!AR68,"")</f>
        <v/>
      </c>
      <c r="AS68" s="44"/>
      <c r="AT68" s="44"/>
      <c r="AU68" s="44"/>
      <c r="AV68" s="47" t="str">
        <f>IF(OR($I68=1,AND($I68=0,$L68=1)),中間シート!AS68,"")</f>
        <v/>
      </c>
      <c r="AW68" s="47" t="str">
        <f>IF(OR($I68=1,AND($I68=0,$L68=1)),中間シート!AT68,"")</f>
        <v/>
      </c>
      <c r="AX68" s="47" t="str">
        <f>IF(OR($I68=1,AND($I68=0,$L68=1)),中間シート!AU68,"")</f>
        <v/>
      </c>
      <c r="AY68" s="47" t="str">
        <f>IF(OR($I68=1,AND($I68=0,$L68=1)),中間シート!AV68,"")</f>
        <v/>
      </c>
      <c r="AZ68" s="47" t="str">
        <f>IF(OR($I68=1,AND($I68=0,$L68=1)),中間シート!AW68,"")</f>
        <v/>
      </c>
      <c r="BA68" s="47" t="str">
        <f>IF(OR($I68=1,AND($I68=0,$L68=1)),中間シート!AX68,"")</f>
        <v/>
      </c>
      <c r="BB68" s="47" t="str">
        <f>IF(OR($I68=1,AND($I68=0,$L68=1)),中間シート!AY68,"")</f>
        <v/>
      </c>
      <c r="BC68" s="47" t="str">
        <f>IF(OR($I68=1,AND($I68=0,$L68=1)),中間シート!AZ68,"")</f>
        <v/>
      </c>
      <c r="BD68" s="44"/>
    </row>
    <row r="69" spans="1:56">
      <c r="A69" s="43"/>
      <c r="B69" s="44"/>
      <c r="C69" s="44"/>
      <c r="D69" s="44"/>
      <c r="E69" s="44"/>
      <c r="F69" s="44"/>
      <c r="G69" s="44"/>
      <c r="H69" s="44"/>
      <c r="I69" s="44"/>
      <c r="J69" s="44"/>
      <c r="K69" s="44"/>
      <c r="L69" s="43"/>
      <c r="M69" s="43"/>
      <c r="N69" s="45"/>
      <c r="O69" s="45"/>
      <c r="P69" s="45"/>
      <c r="Q69" s="46"/>
      <c r="R69" s="67" t="str">
        <f>IF(OR($I69=1,$I69=2,$I69=3,$I69=4,AND($I69=0,$L69=1)),中間シート!R69,"")</f>
        <v/>
      </c>
      <c r="S69" s="47" t="str">
        <f t="shared" si="6"/>
        <v/>
      </c>
      <c r="T69" s="45" t="str">
        <f>IF(OR($I69=1,AND($I69=0,$L69=1)),中間シート!T69,"")</f>
        <v/>
      </c>
      <c r="U69" s="47" t="str">
        <f>IF(OR($I69=1,AND($I69=0,$L69=1)),中間シート!U69,"")</f>
        <v/>
      </c>
      <c r="V69" s="47" t="str">
        <f>IF(OR($I69=1,AND($I69=0,$L69=1)),中間シート!V69,"")</f>
        <v/>
      </c>
      <c r="W69" s="47" t="str">
        <f>IF(OR($I69=1,AND($I69=0,$L69=1)),中間シート!W69,"")</f>
        <v/>
      </c>
      <c r="X69" s="47" t="str">
        <f>IF(OR($I69=1,AND($I69=0,$L69=1)),中間シート!X69,"")</f>
        <v/>
      </c>
      <c r="Y69" s="47" t="str">
        <f>IF(OR($I69=1,AND($I69=0,$L69=1)),中間シート!Y69,"")</f>
        <v/>
      </c>
      <c r="Z69" s="47" t="str">
        <f>IF(OR($I69=1,AND($I69=0,$L69=1)),中間シート!Z69,"")</f>
        <v/>
      </c>
      <c r="AA69" s="47" t="str">
        <f>IF(OR($I69=1,AND($I69=0,$L69=1)),中間シート!AA69,"")</f>
        <v/>
      </c>
      <c r="AB69" s="47" t="str">
        <f>IF(OR($I69=1,AND($I69=0,$L69=1)),中間シート!AB69,"")</f>
        <v/>
      </c>
      <c r="AC69" s="47" t="str">
        <f>IF(OR($I69=1,AND($I69=0,$L69=1)),中間シート!AC69,"")</f>
        <v/>
      </c>
      <c r="AD69" s="47" t="str">
        <f>IF(OR($I69=1,AND($I69=0,$L69=1)),中間シート!AD69,"")</f>
        <v/>
      </c>
      <c r="AE69" s="47" t="str">
        <f>IF(OR($I69=1,AND($I69=0,$L69=1)),中間シート!AE69,"")</f>
        <v/>
      </c>
      <c r="AF69" s="47" t="str">
        <f>IF(OR($I69=1,AND($I69=0,$L69=1)),中間シート!AF69,"")</f>
        <v/>
      </c>
      <c r="AG69" s="140"/>
      <c r="AH69" s="47" t="str">
        <f>IF(OR($I69=1,AND($I69=0,$L69=1)),中間シート!AH69,"")</f>
        <v/>
      </c>
      <c r="AI69" s="47" t="str">
        <f>IF(OR($I69=1,AND($I69=0,$L69=1)),中間シート!AI69,"")</f>
        <v/>
      </c>
      <c r="AJ69" s="47" t="str">
        <f>IF(OR($I69=1,AND($I69=0,$L69=1)),中間シート!AJ69,"")</f>
        <v/>
      </c>
      <c r="AK69" s="47" t="str">
        <f>IF(OR($I69=1,AND($I69=0,$L69=1)),中間シート!AK69,"")</f>
        <v/>
      </c>
      <c r="AL69" s="47" t="str">
        <f>IF(OR($I69=1,AND($I69=0,$L69=1)),中間シート!AL69,"")</f>
        <v/>
      </c>
      <c r="AM69" s="47" t="str">
        <f>IF($H69=1,中間シート!AM69,"")</f>
        <v/>
      </c>
      <c r="AN69" s="47" t="str">
        <f>IF($H69=1,中間シート!AN69,"")</f>
        <v/>
      </c>
      <c r="AO69" s="47" t="str">
        <f>IF($H69=1,中間シート!AO69,"")</f>
        <v/>
      </c>
      <c r="AP69" s="140"/>
      <c r="AQ69" s="140"/>
      <c r="AR69" s="47" t="str">
        <f>IF(OR($I69=1,AND($I69=0,$L69=1)),中間シート!AR69,"")</f>
        <v/>
      </c>
      <c r="AS69" s="44"/>
      <c r="AT69" s="44"/>
      <c r="AU69" s="44"/>
      <c r="AV69" s="47" t="str">
        <f>IF(OR($I69=1,AND($I69=0,$L69=1)),中間シート!AS69,"")</f>
        <v/>
      </c>
      <c r="AW69" s="47" t="str">
        <f>IF(OR($I69=1,AND($I69=0,$L69=1)),中間シート!AT69,"")</f>
        <v/>
      </c>
      <c r="AX69" s="47" t="str">
        <f>IF(OR($I69=1,AND($I69=0,$L69=1)),中間シート!AU69,"")</f>
        <v/>
      </c>
      <c r="AY69" s="47" t="str">
        <f>IF(OR($I69=1,AND($I69=0,$L69=1)),中間シート!AV69,"")</f>
        <v/>
      </c>
      <c r="AZ69" s="47" t="str">
        <f>IF(OR($I69=1,AND($I69=0,$L69=1)),中間シート!AW69,"")</f>
        <v/>
      </c>
      <c r="BA69" s="47" t="str">
        <f>IF(OR($I69=1,AND($I69=0,$L69=1)),中間シート!AX69,"")</f>
        <v/>
      </c>
      <c r="BB69" s="47" t="str">
        <f>IF(OR($I69=1,AND($I69=0,$L69=1)),中間シート!AY69,"")</f>
        <v/>
      </c>
      <c r="BC69" s="47" t="str">
        <f>IF(OR($I69=1,AND($I69=0,$L69=1)),中間シート!AZ69,"")</f>
        <v/>
      </c>
      <c r="BD69" s="44"/>
    </row>
    <row r="70" spans="1:56">
      <c r="A70" s="43"/>
      <c r="B70" s="44"/>
      <c r="C70" s="44"/>
      <c r="D70" s="44"/>
      <c r="E70" s="44"/>
      <c r="F70" s="44"/>
      <c r="G70" s="44"/>
      <c r="H70" s="44"/>
      <c r="I70" s="44"/>
      <c r="J70" s="44"/>
      <c r="K70" s="44"/>
      <c r="L70" s="43"/>
      <c r="M70" s="43"/>
      <c r="N70" s="45"/>
      <c r="O70" s="45"/>
      <c r="P70" s="45"/>
      <c r="Q70" s="46"/>
      <c r="R70" s="67" t="str">
        <f>IF(OR($I70=1,$I70=2,$I70=3,$I70=4,AND($I70=0,$L70=1)),中間シート!R70,"")</f>
        <v/>
      </c>
      <c r="S70" s="47" t="str">
        <f t="shared" si="6"/>
        <v/>
      </c>
      <c r="T70" s="45" t="str">
        <f>IF(OR($I70=1,AND($I70=0,$L70=1)),中間シート!T70,"")</f>
        <v/>
      </c>
      <c r="U70" s="47" t="str">
        <f>IF(OR($I70=1,AND($I70=0,$L70=1)),中間シート!U70,"")</f>
        <v/>
      </c>
      <c r="V70" s="47" t="str">
        <f>IF(OR($I70=1,AND($I70=0,$L70=1)),中間シート!V70,"")</f>
        <v/>
      </c>
      <c r="W70" s="47" t="str">
        <f>IF(OR($I70=1,AND($I70=0,$L70=1)),中間シート!W70,"")</f>
        <v/>
      </c>
      <c r="X70" s="47" t="str">
        <f>IF(OR($I70=1,AND($I70=0,$L70=1)),中間シート!X70,"")</f>
        <v/>
      </c>
      <c r="Y70" s="47" t="str">
        <f>IF(OR($I70=1,AND($I70=0,$L70=1)),中間シート!Y70,"")</f>
        <v/>
      </c>
      <c r="Z70" s="47" t="str">
        <f>IF(OR($I70=1,AND($I70=0,$L70=1)),中間シート!Z70,"")</f>
        <v/>
      </c>
      <c r="AA70" s="47" t="str">
        <f>IF(OR($I70=1,AND($I70=0,$L70=1)),中間シート!AA70,"")</f>
        <v/>
      </c>
      <c r="AB70" s="47" t="str">
        <f>IF(OR($I70=1,AND($I70=0,$L70=1)),中間シート!AB70,"")</f>
        <v/>
      </c>
      <c r="AC70" s="47" t="str">
        <f>IF(OR($I70=1,AND($I70=0,$L70=1)),中間シート!AC70,"")</f>
        <v/>
      </c>
      <c r="AD70" s="47" t="str">
        <f>IF(OR($I70=1,AND($I70=0,$L70=1)),中間シート!AD70,"")</f>
        <v/>
      </c>
      <c r="AE70" s="47" t="str">
        <f>IF(OR($I70=1,AND($I70=0,$L70=1)),中間シート!AE70,"")</f>
        <v/>
      </c>
      <c r="AF70" s="47" t="str">
        <f>IF(OR($I70=1,AND($I70=0,$L70=1)),中間シート!AF70,"")</f>
        <v/>
      </c>
      <c r="AG70" s="140"/>
      <c r="AH70" s="47" t="str">
        <f>IF(OR($I70=1,AND($I70=0,$L70=1)),中間シート!AH70,"")</f>
        <v/>
      </c>
      <c r="AI70" s="47" t="str">
        <f>IF(OR($I70=1,AND($I70=0,$L70=1)),中間シート!AI70,"")</f>
        <v/>
      </c>
      <c r="AJ70" s="47" t="str">
        <f>IF(OR($I70=1,AND($I70=0,$L70=1)),中間シート!AJ70,"")</f>
        <v/>
      </c>
      <c r="AK70" s="47" t="str">
        <f>IF(OR($I70=1,AND($I70=0,$L70=1)),中間シート!AK70,"")</f>
        <v/>
      </c>
      <c r="AL70" s="47" t="str">
        <f>IF(OR($I70=1,AND($I70=0,$L70=1)),中間シート!AL70,"")</f>
        <v/>
      </c>
      <c r="AM70" s="47" t="str">
        <f>IF($H70=1,中間シート!AM70,"")</f>
        <v/>
      </c>
      <c r="AN70" s="47" t="str">
        <f>IF($H70=1,中間シート!AN70,"")</f>
        <v/>
      </c>
      <c r="AO70" s="47" t="str">
        <f>IF($H70=1,中間シート!AO70,"")</f>
        <v/>
      </c>
      <c r="AP70" s="140"/>
      <c r="AQ70" s="140"/>
      <c r="AR70" s="47" t="str">
        <f>IF(OR($I70=1,AND($I70=0,$L70=1)),中間シート!AR70,"")</f>
        <v/>
      </c>
      <c r="AS70" s="44"/>
      <c r="AT70" s="44"/>
      <c r="AU70" s="44"/>
      <c r="AV70" s="47" t="str">
        <f>IF(OR($I70=1,AND($I70=0,$L70=1)),中間シート!AS70,"")</f>
        <v/>
      </c>
      <c r="AW70" s="47" t="str">
        <f>IF(OR($I70=1,AND($I70=0,$L70=1)),中間シート!AT70,"")</f>
        <v/>
      </c>
      <c r="AX70" s="47" t="str">
        <f>IF(OR($I70=1,AND($I70=0,$L70=1)),中間シート!AU70,"")</f>
        <v/>
      </c>
      <c r="AY70" s="47" t="str">
        <f>IF(OR($I70=1,AND($I70=0,$L70=1)),中間シート!AV70,"")</f>
        <v/>
      </c>
      <c r="AZ70" s="47" t="str">
        <f>IF(OR($I70=1,AND($I70=0,$L70=1)),中間シート!AW70,"")</f>
        <v/>
      </c>
      <c r="BA70" s="47" t="str">
        <f>IF(OR($I70=1,AND($I70=0,$L70=1)),中間シート!AX70,"")</f>
        <v/>
      </c>
      <c r="BB70" s="47" t="str">
        <f>IF(OR($I70=1,AND($I70=0,$L70=1)),中間シート!AY70,"")</f>
        <v/>
      </c>
      <c r="BC70" s="47" t="str">
        <f>IF(OR($I70=1,AND($I70=0,$L70=1)),中間シート!AZ70,"")</f>
        <v/>
      </c>
      <c r="BD70" s="44"/>
    </row>
    <row r="71" spans="1:56">
      <c r="A71" s="43"/>
      <c r="B71" s="44"/>
      <c r="C71" s="44"/>
      <c r="D71" s="44"/>
      <c r="E71" s="44"/>
      <c r="F71" s="44"/>
      <c r="G71" s="44"/>
      <c r="H71" s="44"/>
      <c r="I71" s="44"/>
      <c r="J71" s="44"/>
      <c r="K71" s="44"/>
      <c r="L71" s="43"/>
      <c r="M71" s="43"/>
      <c r="N71" s="45"/>
      <c r="O71" s="45"/>
      <c r="P71" s="45"/>
      <c r="Q71" s="46"/>
      <c r="R71" s="67" t="str">
        <f>IF(OR($I71=1,$I71=2,$I71=3,$I71=4,AND($I71=0,$L71=1)),中間シート!R71,"")</f>
        <v/>
      </c>
      <c r="S71" s="47" t="str">
        <f t="shared" si="6"/>
        <v/>
      </c>
      <c r="T71" s="45" t="str">
        <f>IF(OR($I71=1,AND($I71=0,$L71=1)),中間シート!T71,"")</f>
        <v/>
      </c>
      <c r="U71" s="47" t="str">
        <f>IF(OR($I71=1,AND($I71=0,$L71=1)),中間シート!U71,"")</f>
        <v/>
      </c>
      <c r="V71" s="47" t="str">
        <f>IF(OR($I71=1,AND($I71=0,$L71=1)),中間シート!V71,"")</f>
        <v/>
      </c>
      <c r="W71" s="47" t="str">
        <f>IF(OR($I71=1,AND($I71=0,$L71=1)),中間シート!W71,"")</f>
        <v/>
      </c>
      <c r="X71" s="47" t="str">
        <f>IF(OR($I71=1,AND($I71=0,$L71=1)),中間シート!X71,"")</f>
        <v/>
      </c>
      <c r="Y71" s="47" t="str">
        <f>IF(OR($I71=1,AND($I71=0,$L71=1)),中間シート!Y71,"")</f>
        <v/>
      </c>
      <c r="Z71" s="47" t="str">
        <f>IF(OR($I71=1,AND($I71=0,$L71=1)),中間シート!Z71,"")</f>
        <v/>
      </c>
      <c r="AA71" s="47" t="str">
        <f>IF(OR($I71=1,AND($I71=0,$L71=1)),中間シート!AA71,"")</f>
        <v/>
      </c>
      <c r="AB71" s="47" t="str">
        <f>IF(OR($I71=1,AND($I71=0,$L71=1)),中間シート!AB71,"")</f>
        <v/>
      </c>
      <c r="AC71" s="47" t="str">
        <f>IF(OR($I71=1,AND($I71=0,$L71=1)),中間シート!AC71,"")</f>
        <v/>
      </c>
      <c r="AD71" s="47" t="str">
        <f>IF(OR($I71=1,AND($I71=0,$L71=1)),中間シート!AD71,"")</f>
        <v/>
      </c>
      <c r="AE71" s="47" t="str">
        <f>IF(OR($I71=1,AND($I71=0,$L71=1)),中間シート!AE71,"")</f>
        <v/>
      </c>
      <c r="AF71" s="47" t="str">
        <f>IF(OR($I71=1,AND($I71=0,$L71=1)),中間シート!AF71,"")</f>
        <v/>
      </c>
      <c r="AG71" s="140"/>
      <c r="AH71" s="47" t="str">
        <f>IF(OR($I71=1,AND($I71=0,$L71=1)),中間シート!AH71,"")</f>
        <v/>
      </c>
      <c r="AI71" s="47" t="str">
        <f>IF(OR($I71=1,AND($I71=0,$L71=1)),中間シート!AI71,"")</f>
        <v/>
      </c>
      <c r="AJ71" s="47" t="str">
        <f>IF(OR($I71=1,AND($I71=0,$L71=1)),中間シート!AJ71,"")</f>
        <v/>
      </c>
      <c r="AK71" s="47" t="str">
        <f>IF(OR($I71=1,AND($I71=0,$L71=1)),中間シート!AK71,"")</f>
        <v/>
      </c>
      <c r="AL71" s="47" t="str">
        <f>IF(OR($I71=1,AND($I71=0,$L71=1)),中間シート!AL71,"")</f>
        <v/>
      </c>
      <c r="AM71" s="47" t="str">
        <f>IF($H71=1,中間シート!AM71,"")</f>
        <v/>
      </c>
      <c r="AN71" s="47" t="str">
        <f>IF($H71=1,中間シート!AN71,"")</f>
        <v/>
      </c>
      <c r="AO71" s="47" t="str">
        <f>IF($H71=1,中間シート!AO71,"")</f>
        <v/>
      </c>
      <c r="AP71" s="140"/>
      <c r="AQ71" s="140"/>
      <c r="AR71" s="47" t="str">
        <f>IF(OR($I71=1,AND($I71=0,$L71=1)),中間シート!AR71,"")</f>
        <v/>
      </c>
      <c r="AS71" s="44"/>
      <c r="AT71" s="44"/>
      <c r="AU71" s="44"/>
      <c r="AV71" s="47" t="str">
        <f>IF(OR($I71=1,AND($I71=0,$L71=1)),中間シート!AS71,"")</f>
        <v/>
      </c>
      <c r="AW71" s="47" t="str">
        <f>IF(OR($I71=1,AND($I71=0,$L71=1)),中間シート!AT71,"")</f>
        <v/>
      </c>
      <c r="AX71" s="47" t="str">
        <f>IF(OR($I71=1,AND($I71=0,$L71=1)),中間シート!AU71,"")</f>
        <v/>
      </c>
      <c r="AY71" s="47" t="str">
        <f>IF(OR($I71=1,AND($I71=0,$L71=1)),中間シート!AV71,"")</f>
        <v/>
      </c>
      <c r="AZ71" s="47" t="str">
        <f>IF(OR($I71=1,AND($I71=0,$L71=1)),中間シート!AW71,"")</f>
        <v/>
      </c>
      <c r="BA71" s="47" t="str">
        <f>IF(OR($I71=1,AND($I71=0,$L71=1)),中間シート!AX71,"")</f>
        <v/>
      </c>
      <c r="BB71" s="47" t="str">
        <f>IF(OR($I71=1,AND($I71=0,$L71=1)),中間シート!AY71,"")</f>
        <v/>
      </c>
      <c r="BC71" s="47" t="str">
        <f>IF(OR($I71=1,AND($I71=0,$L71=1)),中間シート!AZ71,"")</f>
        <v/>
      </c>
      <c r="BD71" s="44"/>
    </row>
    <row r="72" spans="1:56">
      <c r="A72" s="43">
        <f>中間シート!A55</f>
        <v>50</v>
      </c>
      <c r="B72" s="44"/>
      <c r="C72" s="44"/>
      <c r="D72" s="44"/>
      <c r="E72" s="44"/>
      <c r="F72" s="44"/>
      <c r="G72" s="44"/>
      <c r="H72" s="44"/>
      <c r="I72" s="44"/>
      <c r="J72" s="44"/>
      <c r="K72" s="44"/>
      <c r="L72" s="43"/>
      <c r="M72" s="43"/>
      <c r="N72" s="45"/>
      <c r="O72" s="45"/>
      <c r="P72" s="45"/>
      <c r="Q72" s="46"/>
      <c r="R72" s="67" t="str">
        <f>IF(OR($I72=1,$I72=2,$I72=3,$I72=4,AND($I72=0,$L72=1)),中間シート!R72,"")</f>
        <v/>
      </c>
      <c r="S72" s="47" t="str">
        <f t="shared" si="6"/>
        <v/>
      </c>
      <c r="T72" s="45" t="str">
        <f>IF(OR($I72=1,AND($I72=0,$L72=1)),中間シート!T72,"")</f>
        <v/>
      </c>
      <c r="U72" s="47" t="str">
        <f>IF(OR($I72=1,AND($I72=0,$L72=1)),中間シート!U72,"")</f>
        <v/>
      </c>
      <c r="V72" s="47" t="str">
        <f>IF(OR($I72=1,AND($I72=0,$L72=1)),中間シート!V72,"")</f>
        <v/>
      </c>
      <c r="W72" s="47" t="str">
        <f>IF(OR($I72=1,AND($I72=0,$L72=1)),中間シート!W72,"")</f>
        <v/>
      </c>
      <c r="X72" s="47" t="str">
        <f>IF(OR($I72=1,AND($I72=0,$L72=1)),中間シート!X72,"")</f>
        <v/>
      </c>
      <c r="Y72" s="47" t="str">
        <f>IF(OR($I72=1,AND($I72=0,$L72=1)),中間シート!Y72,"")</f>
        <v/>
      </c>
      <c r="Z72" s="47" t="str">
        <f>IF(OR($I72=1,AND($I72=0,$L72=1)),中間シート!Z72,"")</f>
        <v/>
      </c>
      <c r="AA72" s="47" t="str">
        <f>IF(OR($I72=1,AND($I72=0,$L72=1)),中間シート!AA72,"")</f>
        <v/>
      </c>
      <c r="AB72" s="47" t="str">
        <f>IF(OR($I72=1,AND($I72=0,$L72=1)),中間シート!AB72,"")</f>
        <v/>
      </c>
      <c r="AC72" s="47" t="str">
        <f>IF(OR($I72=1,AND($I72=0,$L72=1)),中間シート!AC72,"")</f>
        <v/>
      </c>
      <c r="AD72" s="47" t="str">
        <f>IF(OR($I72=1,AND($I72=0,$L72=1)),中間シート!AD72,"")</f>
        <v/>
      </c>
      <c r="AE72" s="47" t="str">
        <f>IF(OR($I72=1,AND($I72=0,$L72=1)),中間シート!AE72,"")</f>
        <v/>
      </c>
      <c r="AF72" s="47" t="str">
        <f>IF(OR($I72=1,AND($I72=0,$L72=1)),中間シート!AF72,"")</f>
        <v/>
      </c>
      <c r="AG72" s="140"/>
      <c r="AH72" s="47" t="str">
        <f>IF(OR($I72=1,AND($I72=0,$L72=1)),中間シート!AH72,"")</f>
        <v/>
      </c>
      <c r="AI72" s="47" t="str">
        <f>IF(OR($I72=1,AND($I72=0,$L72=1)),中間シート!AI72,"")</f>
        <v/>
      </c>
      <c r="AJ72" s="47" t="str">
        <f>IF(OR($I72=1,AND($I72=0,$L72=1)),中間シート!AJ72,"")</f>
        <v/>
      </c>
      <c r="AK72" s="47" t="str">
        <f>IF(OR($I72=1,AND($I72=0,$L72=1)),中間シート!AK72,"")</f>
        <v/>
      </c>
      <c r="AL72" s="47" t="str">
        <f>IF(OR($I72=1,AND($I72=0,$L72=1)),中間シート!AL72,"")</f>
        <v/>
      </c>
      <c r="AM72" s="47" t="str">
        <f>IF($H72=1,中間シート!AM72,"")</f>
        <v/>
      </c>
      <c r="AN72" s="47" t="str">
        <f>IF($H72=1,中間シート!AN72,"")</f>
        <v/>
      </c>
      <c r="AO72" s="47" t="str">
        <f>IF($H72=1,中間シート!AO72,"")</f>
        <v/>
      </c>
      <c r="AP72" s="140"/>
      <c r="AQ72" s="140"/>
      <c r="AR72" s="47" t="str">
        <f>IF(OR($I72=1,AND($I72=0,$L72=1)),中間シート!AR72,"")</f>
        <v/>
      </c>
      <c r="AS72" s="44"/>
      <c r="AT72" s="44"/>
      <c r="AU72" s="44"/>
      <c r="AV72" s="47" t="str">
        <f>IF(OR($I72=1,AND($I72=0,$L72=1)),中間シート!AS72,"")</f>
        <v/>
      </c>
      <c r="AW72" s="47" t="str">
        <f>IF(OR($I72=1,AND($I72=0,$L72=1)),中間シート!AT72,"")</f>
        <v/>
      </c>
      <c r="AX72" s="47" t="str">
        <f>IF(OR($I72=1,AND($I72=0,$L72=1)),中間シート!AU72,"")</f>
        <v/>
      </c>
      <c r="AY72" s="47" t="str">
        <f>IF(OR($I72=1,AND($I72=0,$L72=1)),中間シート!AV72,"")</f>
        <v/>
      </c>
      <c r="AZ72" s="47" t="str">
        <f>IF(OR($I72=1,AND($I72=0,$L72=1)),中間シート!AW72,"")</f>
        <v/>
      </c>
      <c r="BA72" s="47" t="str">
        <f>IF(OR($I72=1,AND($I72=0,$L72=1)),中間シート!AX72,"")</f>
        <v/>
      </c>
      <c r="BB72" s="47" t="str">
        <f>IF(OR($I72=1,AND($I72=0,$L72=1)),中間シート!AY72,"")</f>
        <v/>
      </c>
      <c r="BC72" s="47" t="str">
        <f>IF(OR($I72=1,AND($I72=0,$L72=1)),中間シート!AZ72,"")</f>
        <v/>
      </c>
      <c r="BD72" s="44"/>
    </row>
    <row r="73" spans="1:56">
      <c r="A73" s="43"/>
      <c r="B73" s="44"/>
      <c r="C73" s="44"/>
      <c r="D73" s="44"/>
      <c r="E73" s="44"/>
      <c r="F73" s="44"/>
      <c r="G73" s="44"/>
      <c r="H73" s="44"/>
      <c r="I73" s="44"/>
      <c r="J73" s="44"/>
      <c r="K73" s="44"/>
      <c r="L73" s="43"/>
      <c r="M73" s="43"/>
      <c r="N73" s="45"/>
      <c r="O73" s="45"/>
      <c r="P73" s="45"/>
      <c r="Q73" s="46"/>
      <c r="R73" s="67" t="str">
        <f>IF(OR($I73=1,$I73=2,$I73=3,$I73=4,AND($I73=0,$L73=1)),中間シート!R73,"")</f>
        <v/>
      </c>
      <c r="S73" s="47" t="str">
        <f t="shared" si="6"/>
        <v/>
      </c>
      <c r="T73" s="45" t="str">
        <f>IF(OR($I73=1,AND($I73=0,$L73=1)),中間シート!T73,"")</f>
        <v/>
      </c>
      <c r="U73" s="47" t="str">
        <f>IF(OR($I73=1,AND($I73=0,$L73=1)),中間シート!U73,"")</f>
        <v/>
      </c>
      <c r="V73" s="47" t="str">
        <f>IF(OR($I73=1,AND($I73=0,$L73=1)),中間シート!V73,"")</f>
        <v/>
      </c>
      <c r="W73" s="47" t="str">
        <f>IF(OR($I73=1,AND($I73=0,$L73=1)),中間シート!W73,"")</f>
        <v/>
      </c>
      <c r="X73" s="47" t="str">
        <f>IF(OR($I73=1,AND($I73=0,$L73=1)),中間シート!X73,"")</f>
        <v/>
      </c>
      <c r="Y73" s="47" t="str">
        <f>IF(OR($I73=1,AND($I73=0,$L73=1)),中間シート!Y73,"")</f>
        <v/>
      </c>
      <c r="Z73" s="47" t="str">
        <f>IF(OR($I73=1,AND($I73=0,$L73=1)),中間シート!Z73,"")</f>
        <v/>
      </c>
      <c r="AA73" s="47" t="str">
        <f>IF(OR($I73=1,AND($I73=0,$L73=1)),中間シート!AA73,"")</f>
        <v/>
      </c>
      <c r="AB73" s="47" t="str">
        <f>IF(OR($I73=1,AND($I73=0,$L73=1)),中間シート!AB73,"")</f>
        <v/>
      </c>
      <c r="AC73" s="47" t="str">
        <f>IF(OR($I73=1,AND($I73=0,$L73=1)),中間シート!AC73,"")</f>
        <v/>
      </c>
      <c r="AD73" s="47" t="str">
        <f>IF(OR($I73=1,AND($I73=0,$L73=1)),中間シート!AD73,"")</f>
        <v/>
      </c>
      <c r="AE73" s="47" t="str">
        <f>IF(OR($I73=1,AND($I73=0,$L73=1)),中間シート!AE73,"")</f>
        <v/>
      </c>
      <c r="AF73" s="47" t="str">
        <f>IF(OR($I73=1,AND($I73=0,$L73=1)),中間シート!AF73,"")</f>
        <v/>
      </c>
      <c r="AG73" s="140"/>
      <c r="AH73" s="47" t="str">
        <f>IF(OR($I73=1,AND($I73=0,$L73=1)),中間シート!AH73,"")</f>
        <v/>
      </c>
      <c r="AI73" s="47" t="str">
        <f>IF(OR($I73=1,AND($I73=0,$L73=1)),中間シート!AI73,"")</f>
        <v/>
      </c>
      <c r="AJ73" s="47" t="str">
        <f>IF(OR($I73=1,AND($I73=0,$L73=1)),中間シート!AJ73,"")</f>
        <v/>
      </c>
      <c r="AK73" s="47" t="str">
        <f>IF(OR($I73=1,AND($I73=0,$L73=1)),中間シート!AK73,"")</f>
        <v/>
      </c>
      <c r="AL73" s="47" t="str">
        <f>IF(OR($I73=1,AND($I73=0,$L73=1)),中間シート!AL73,"")</f>
        <v/>
      </c>
      <c r="AM73" s="47" t="str">
        <f>IF($H73=1,中間シート!AM73,"")</f>
        <v/>
      </c>
      <c r="AN73" s="47" t="str">
        <f>IF($H73=1,中間シート!AN73,"")</f>
        <v/>
      </c>
      <c r="AO73" s="47" t="str">
        <f>IF($H73=1,中間シート!AO73,"")</f>
        <v/>
      </c>
      <c r="AP73" s="140"/>
      <c r="AQ73" s="140"/>
      <c r="AR73" s="47" t="str">
        <f>IF(OR($I73=1,AND($I73=0,$L73=1)),中間シート!AR73,"")</f>
        <v/>
      </c>
      <c r="AS73" s="44"/>
      <c r="AT73" s="44"/>
      <c r="AU73" s="44"/>
      <c r="AV73" s="47" t="str">
        <f>IF(OR($I73=1,AND($I73=0,$L73=1)),中間シート!AS73,"")</f>
        <v/>
      </c>
      <c r="AW73" s="47" t="str">
        <f>IF(OR($I73=1,AND($I73=0,$L73=1)),中間シート!AT73,"")</f>
        <v/>
      </c>
      <c r="AX73" s="47" t="str">
        <f>IF(OR($I73=1,AND($I73=0,$L73=1)),中間シート!AU73,"")</f>
        <v/>
      </c>
      <c r="AY73" s="47" t="str">
        <f>IF(OR($I73=1,AND($I73=0,$L73=1)),中間シート!AV73,"")</f>
        <v/>
      </c>
      <c r="AZ73" s="47" t="str">
        <f>IF(OR($I73=1,AND($I73=0,$L73=1)),中間シート!AW73,"")</f>
        <v/>
      </c>
      <c r="BA73" s="47" t="str">
        <f>IF(OR($I73=1,AND($I73=0,$L73=1)),中間シート!AX73,"")</f>
        <v/>
      </c>
      <c r="BB73" s="47" t="str">
        <f>IF(OR($I73=1,AND($I73=0,$L73=1)),中間シート!AY73,"")</f>
        <v/>
      </c>
      <c r="BC73" s="47" t="str">
        <f>IF(OR($I73=1,AND($I73=0,$L73=1)),中間シート!AZ73,"")</f>
        <v/>
      </c>
      <c r="BD73" s="44"/>
    </row>
    <row r="74" spans="1:56">
      <c r="A74" s="43"/>
      <c r="B74" s="44"/>
      <c r="C74" s="44"/>
      <c r="D74" s="44"/>
      <c r="E74" s="44"/>
      <c r="F74" s="44"/>
      <c r="G74" s="44"/>
      <c r="H74" s="44"/>
      <c r="I74" s="44"/>
      <c r="J74" s="44"/>
      <c r="K74" s="44"/>
      <c r="L74" s="43"/>
      <c r="M74" s="43"/>
      <c r="N74" s="45"/>
      <c r="O74" s="45"/>
      <c r="P74" s="45"/>
      <c r="Q74" s="46"/>
      <c r="R74" s="67" t="str">
        <f>IF(OR($I74=1,$I74=2,$I74=3,$I74=4,AND($I74=0,$L74=1)),中間シート!R74,"")</f>
        <v/>
      </c>
      <c r="S74" s="47" t="str">
        <f t="shared" si="6"/>
        <v/>
      </c>
      <c r="T74" s="45" t="str">
        <f>IF(OR($I74=1,AND($I74=0,$L74=1)),中間シート!T74,"")</f>
        <v/>
      </c>
      <c r="U74" s="47" t="str">
        <f>IF(OR($I74=1,AND($I74=0,$L74=1)),中間シート!U74,"")</f>
        <v/>
      </c>
      <c r="V74" s="47" t="str">
        <f>IF(OR($I74=1,AND($I74=0,$L74=1)),中間シート!V74,"")</f>
        <v/>
      </c>
      <c r="W74" s="47" t="str">
        <f>IF(OR($I74=1,AND($I74=0,$L74=1)),中間シート!W74,"")</f>
        <v/>
      </c>
      <c r="X74" s="47" t="str">
        <f>IF(OR($I74=1,AND($I74=0,$L74=1)),中間シート!X74,"")</f>
        <v/>
      </c>
      <c r="Y74" s="47" t="str">
        <f>IF(OR($I74=1,AND($I74=0,$L74=1)),中間シート!Y74,"")</f>
        <v/>
      </c>
      <c r="Z74" s="47" t="str">
        <f>IF(OR($I74=1,AND($I74=0,$L74=1)),中間シート!Z74,"")</f>
        <v/>
      </c>
      <c r="AA74" s="47" t="str">
        <f>IF(OR($I74=1,AND($I74=0,$L74=1)),中間シート!AA74,"")</f>
        <v/>
      </c>
      <c r="AB74" s="47" t="str">
        <f>IF(OR($I74=1,AND($I74=0,$L74=1)),中間シート!AB74,"")</f>
        <v/>
      </c>
      <c r="AC74" s="47" t="str">
        <f>IF(OR($I74=1,AND($I74=0,$L74=1)),中間シート!AC74,"")</f>
        <v/>
      </c>
      <c r="AD74" s="47" t="str">
        <f>IF(OR($I74=1,AND($I74=0,$L74=1)),中間シート!AD74,"")</f>
        <v/>
      </c>
      <c r="AE74" s="47" t="str">
        <f>IF(OR($I74=1,AND($I74=0,$L74=1)),中間シート!AE74,"")</f>
        <v/>
      </c>
      <c r="AF74" s="47" t="str">
        <f>IF(OR($I74=1,AND($I74=0,$L74=1)),中間シート!AF74,"")</f>
        <v/>
      </c>
      <c r="AG74" s="140"/>
      <c r="AH74" s="47" t="str">
        <f>IF(OR($I74=1,AND($I74=0,$L74=1)),中間シート!AH74,"")</f>
        <v/>
      </c>
      <c r="AI74" s="47" t="str">
        <f>IF(OR($I74=1,AND($I74=0,$L74=1)),中間シート!AI74,"")</f>
        <v/>
      </c>
      <c r="AJ74" s="47" t="str">
        <f>IF(OR($I74=1,AND($I74=0,$L74=1)),中間シート!AJ74,"")</f>
        <v/>
      </c>
      <c r="AK74" s="47" t="str">
        <f>IF(OR($I74=1,AND($I74=0,$L74=1)),中間シート!AK74,"")</f>
        <v/>
      </c>
      <c r="AL74" s="47" t="str">
        <f>IF(OR($I74=1,AND($I74=0,$L74=1)),中間シート!AL74,"")</f>
        <v/>
      </c>
      <c r="AM74" s="47" t="str">
        <f>IF($H74=1,中間シート!AM74,"")</f>
        <v/>
      </c>
      <c r="AN74" s="47" t="str">
        <f>IF($H74=1,中間シート!AN74,"")</f>
        <v/>
      </c>
      <c r="AO74" s="47" t="str">
        <f>IF($H74=1,中間シート!AO74,"")</f>
        <v/>
      </c>
      <c r="AP74" s="140"/>
      <c r="AQ74" s="140"/>
      <c r="AR74" s="47" t="str">
        <f>IF(OR($I74=1,AND($I74=0,$L74=1)),中間シート!AR74,"")</f>
        <v/>
      </c>
      <c r="AS74" s="44"/>
      <c r="AT74" s="44"/>
      <c r="AU74" s="44"/>
      <c r="AV74" s="47" t="str">
        <f>IF(OR($I74=1,AND($I74=0,$L74=1)),中間シート!AS74,"")</f>
        <v/>
      </c>
      <c r="AW74" s="47" t="str">
        <f>IF(OR($I74=1,AND($I74=0,$L74=1)),中間シート!AT74,"")</f>
        <v/>
      </c>
      <c r="AX74" s="47" t="str">
        <f>IF(OR($I74=1,AND($I74=0,$L74=1)),中間シート!AU74,"")</f>
        <v/>
      </c>
      <c r="AY74" s="47" t="str">
        <f>IF(OR($I74=1,AND($I74=0,$L74=1)),中間シート!AV74,"")</f>
        <v/>
      </c>
      <c r="AZ74" s="47" t="str">
        <f>IF(OR($I74=1,AND($I74=0,$L74=1)),中間シート!AW74,"")</f>
        <v/>
      </c>
      <c r="BA74" s="47" t="str">
        <f>IF(OR($I74=1,AND($I74=0,$L74=1)),中間シート!AX74,"")</f>
        <v/>
      </c>
      <c r="BB74" s="47" t="str">
        <f>IF(OR($I74=1,AND($I74=0,$L74=1)),中間シート!AY74,"")</f>
        <v/>
      </c>
      <c r="BC74" s="47" t="str">
        <f>IF(OR($I74=1,AND($I74=0,$L74=1)),中間シート!AZ74,"")</f>
        <v/>
      </c>
      <c r="BD74" s="44"/>
    </row>
    <row r="75" spans="1:56">
      <c r="A75" s="43"/>
      <c r="B75" s="44"/>
      <c r="C75" s="44"/>
      <c r="D75" s="44"/>
      <c r="E75" s="44"/>
      <c r="F75" s="44"/>
      <c r="G75" s="44"/>
      <c r="H75" s="44"/>
      <c r="I75" s="44"/>
      <c r="J75" s="44"/>
      <c r="K75" s="44"/>
      <c r="L75" s="43"/>
      <c r="M75" s="43"/>
      <c r="N75" s="45"/>
      <c r="O75" s="45"/>
      <c r="P75" s="45"/>
      <c r="Q75" s="46"/>
      <c r="R75" s="67" t="str">
        <f>IF(OR($I75=1,$I75=2,$I75=3,$I75=4,AND($I75=0,$L75=1)),中間シート!R75,"")</f>
        <v/>
      </c>
      <c r="S75" s="47" t="str">
        <f t="shared" si="6"/>
        <v/>
      </c>
      <c r="T75" s="45" t="str">
        <f>IF(OR($I75=1,AND($I75=0,$L75=1)),中間シート!T75,"")</f>
        <v/>
      </c>
      <c r="U75" s="47" t="str">
        <f>IF(OR($I75=1,AND($I75=0,$L75=1)),中間シート!U75,"")</f>
        <v/>
      </c>
      <c r="V75" s="47" t="str">
        <f>IF(OR($I75=1,AND($I75=0,$L75=1)),中間シート!V75,"")</f>
        <v/>
      </c>
      <c r="W75" s="47" t="str">
        <f>IF(OR($I75=1,AND($I75=0,$L75=1)),中間シート!W75,"")</f>
        <v/>
      </c>
      <c r="X75" s="47" t="str">
        <f>IF(OR($I75=1,AND($I75=0,$L75=1)),中間シート!X75,"")</f>
        <v/>
      </c>
      <c r="Y75" s="47" t="str">
        <f>IF(OR($I75=1,AND($I75=0,$L75=1)),中間シート!Y75,"")</f>
        <v/>
      </c>
      <c r="Z75" s="47" t="str">
        <f>IF(OR($I75=1,AND($I75=0,$L75=1)),中間シート!Z75,"")</f>
        <v/>
      </c>
      <c r="AA75" s="47" t="str">
        <f>IF(OR($I75=1,AND($I75=0,$L75=1)),中間シート!AA75,"")</f>
        <v/>
      </c>
      <c r="AB75" s="47" t="str">
        <f>IF(OR($I75=1,AND($I75=0,$L75=1)),中間シート!AB75,"")</f>
        <v/>
      </c>
      <c r="AC75" s="47" t="str">
        <f>IF(OR($I75=1,AND($I75=0,$L75=1)),中間シート!AC75,"")</f>
        <v/>
      </c>
      <c r="AD75" s="47" t="str">
        <f>IF(OR($I75=1,AND($I75=0,$L75=1)),中間シート!AD75,"")</f>
        <v/>
      </c>
      <c r="AE75" s="47" t="str">
        <f>IF(OR($I75=1,AND($I75=0,$L75=1)),中間シート!AE75,"")</f>
        <v/>
      </c>
      <c r="AF75" s="47" t="str">
        <f>IF(OR($I75=1,AND($I75=0,$L75=1)),中間シート!AF75,"")</f>
        <v/>
      </c>
      <c r="AG75" s="140"/>
      <c r="AH75" s="47" t="str">
        <f>IF(OR($I75=1,AND($I75=0,$L75=1)),中間シート!AH75,"")</f>
        <v/>
      </c>
      <c r="AI75" s="47" t="str">
        <f>IF(OR($I75=1,AND($I75=0,$L75=1)),中間シート!AI75,"")</f>
        <v/>
      </c>
      <c r="AJ75" s="47" t="str">
        <f>IF(OR($I75=1,AND($I75=0,$L75=1)),中間シート!AJ75,"")</f>
        <v/>
      </c>
      <c r="AK75" s="47" t="str">
        <f>IF(OR($I75=1,AND($I75=0,$L75=1)),中間シート!AK75,"")</f>
        <v/>
      </c>
      <c r="AL75" s="47" t="str">
        <f>IF(OR($I75=1,AND($I75=0,$L75=1)),中間シート!AL75,"")</f>
        <v/>
      </c>
      <c r="AM75" s="47" t="str">
        <f>IF($H75=1,中間シート!AM75,"")</f>
        <v/>
      </c>
      <c r="AN75" s="47" t="str">
        <f>IF($H75=1,中間シート!AN75,"")</f>
        <v/>
      </c>
      <c r="AO75" s="47" t="str">
        <f>IF($H75=1,中間シート!AO75,"")</f>
        <v/>
      </c>
      <c r="AP75" s="140"/>
      <c r="AQ75" s="140"/>
      <c r="AR75" s="47" t="str">
        <f>IF(OR($I75=1,AND($I75=0,$L75=1)),中間シート!AR75,"")</f>
        <v/>
      </c>
      <c r="AS75" s="44"/>
      <c r="AT75" s="44"/>
      <c r="AU75" s="44"/>
      <c r="AV75" s="47" t="str">
        <f>IF(OR($I75=1,AND($I75=0,$L75=1)),中間シート!AS75,"")</f>
        <v/>
      </c>
      <c r="AW75" s="47" t="str">
        <f>IF(OR($I75=1,AND($I75=0,$L75=1)),中間シート!AT75,"")</f>
        <v/>
      </c>
      <c r="AX75" s="47" t="str">
        <f>IF(OR($I75=1,AND($I75=0,$L75=1)),中間シート!AU75,"")</f>
        <v/>
      </c>
      <c r="AY75" s="47" t="str">
        <f>IF(OR($I75=1,AND($I75=0,$L75=1)),中間シート!AV75,"")</f>
        <v/>
      </c>
      <c r="AZ75" s="47" t="str">
        <f>IF(OR($I75=1,AND($I75=0,$L75=1)),中間シート!AW75,"")</f>
        <v/>
      </c>
      <c r="BA75" s="47" t="str">
        <f>IF(OR($I75=1,AND($I75=0,$L75=1)),中間シート!AX75,"")</f>
        <v/>
      </c>
      <c r="BB75" s="47" t="str">
        <f>IF(OR($I75=1,AND($I75=0,$L75=1)),中間シート!AY75,"")</f>
        <v/>
      </c>
      <c r="BC75" s="47" t="str">
        <f>IF(OR($I75=1,AND($I75=0,$L75=1)),中間シート!AZ75,"")</f>
        <v/>
      </c>
      <c r="BD75" s="44"/>
    </row>
    <row r="76" spans="1:56">
      <c r="A76" s="43"/>
      <c r="B76" s="44"/>
      <c r="C76" s="44"/>
      <c r="D76" s="44"/>
      <c r="E76" s="44"/>
      <c r="F76" s="44"/>
      <c r="G76" s="44"/>
      <c r="H76" s="44"/>
      <c r="I76" s="44"/>
      <c r="J76" s="44"/>
      <c r="K76" s="44"/>
      <c r="L76" s="43"/>
      <c r="M76" s="43"/>
      <c r="N76" s="45"/>
      <c r="O76" s="45"/>
      <c r="P76" s="45"/>
      <c r="Q76" s="46"/>
      <c r="R76" s="67" t="str">
        <f>IF(OR($I76=1,$I76=2,$I76=3,$I76=4,AND($I76=0,$L76=1)),中間シート!R76,"")</f>
        <v/>
      </c>
      <c r="S76" s="47" t="str">
        <f t="shared" si="6"/>
        <v/>
      </c>
      <c r="T76" s="45" t="str">
        <f>IF(OR($I76=1,AND($I76=0,$L76=1)),中間シート!T76,"")</f>
        <v/>
      </c>
      <c r="U76" s="47" t="str">
        <f>IF(OR($I76=1,AND($I76=0,$L76=1)),中間シート!U76,"")</f>
        <v/>
      </c>
      <c r="V76" s="47" t="str">
        <f>IF(OR($I76=1,AND($I76=0,$L76=1)),中間シート!V76,"")</f>
        <v/>
      </c>
      <c r="W76" s="47" t="str">
        <f>IF(OR($I76=1,AND($I76=0,$L76=1)),中間シート!W76,"")</f>
        <v/>
      </c>
      <c r="X76" s="47" t="str">
        <f>IF(OR($I76=1,AND($I76=0,$L76=1)),中間シート!X76,"")</f>
        <v/>
      </c>
      <c r="Y76" s="47" t="str">
        <f>IF(OR($I76=1,AND($I76=0,$L76=1)),中間シート!Y76,"")</f>
        <v/>
      </c>
      <c r="Z76" s="47" t="str">
        <f>IF(OR($I76=1,AND($I76=0,$L76=1)),中間シート!Z76,"")</f>
        <v/>
      </c>
      <c r="AA76" s="47" t="str">
        <f>IF(OR($I76=1,AND($I76=0,$L76=1)),中間シート!AA76,"")</f>
        <v/>
      </c>
      <c r="AB76" s="47" t="str">
        <f>IF(OR($I76=1,AND($I76=0,$L76=1)),中間シート!AB76,"")</f>
        <v/>
      </c>
      <c r="AC76" s="47" t="str">
        <f>IF(OR($I76=1,AND($I76=0,$L76=1)),中間シート!AC76,"")</f>
        <v/>
      </c>
      <c r="AD76" s="47" t="str">
        <f>IF(OR($I76=1,AND($I76=0,$L76=1)),中間シート!AD76,"")</f>
        <v/>
      </c>
      <c r="AE76" s="47" t="str">
        <f>IF(OR($I76=1,AND($I76=0,$L76=1)),中間シート!AE76,"")</f>
        <v/>
      </c>
      <c r="AF76" s="47" t="str">
        <f>IF(OR($I76=1,AND($I76=0,$L76=1)),中間シート!AF76,"")</f>
        <v/>
      </c>
      <c r="AG76" s="140"/>
      <c r="AH76" s="47" t="str">
        <f>IF(OR($I76=1,AND($I76=0,$L76=1)),中間シート!AH76,"")</f>
        <v/>
      </c>
      <c r="AI76" s="47" t="str">
        <f>IF(OR($I76=1,AND($I76=0,$L76=1)),中間シート!AI76,"")</f>
        <v/>
      </c>
      <c r="AJ76" s="47" t="str">
        <f>IF(OR($I76=1,AND($I76=0,$L76=1)),中間シート!AJ76,"")</f>
        <v/>
      </c>
      <c r="AK76" s="47" t="str">
        <f>IF(OR($I76=1,AND($I76=0,$L76=1)),中間シート!AK76,"")</f>
        <v/>
      </c>
      <c r="AL76" s="47" t="str">
        <f>IF(OR($I76=1,AND($I76=0,$L76=1)),中間シート!AL76,"")</f>
        <v/>
      </c>
      <c r="AM76" s="47" t="str">
        <f>IF($H76=1,中間シート!AM76,"")</f>
        <v/>
      </c>
      <c r="AN76" s="47" t="str">
        <f>IF($H76=1,中間シート!AN76,"")</f>
        <v/>
      </c>
      <c r="AO76" s="47" t="str">
        <f>IF($H76=1,中間シート!AO76,"")</f>
        <v/>
      </c>
      <c r="AP76" s="140"/>
      <c r="AQ76" s="140"/>
      <c r="AR76" s="47" t="str">
        <f>IF(OR($I76=1,AND($I76=0,$L76=1)),中間シート!AR76,"")</f>
        <v/>
      </c>
      <c r="AS76" s="44"/>
      <c r="AT76" s="44"/>
      <c r="AU76" s="44"/>
      <c r="AV76" s="47" t="str">
        <f>IF(OR($I76=1,AND($I76=0,$L76=1)),中間シート!AS76,"")</f>
        <v/>
      </c>
      <c r="AW76" s="47" t="str">
        <f>IF(OR($I76=1,AND($I76=0,$L76=1)),中間シート!AT76,"")</f>
        <v/>
      </c>
      <c r="AX76" s="47" t="str">
        <f>IF(OR($I76=1,AND($I76=0,$L76=1)),中間シート!AU76,"")</f>
        <v/>
      </c>
      <c r="AY76" s="47" t="str">
        <f>IF(OR($I76=1,AND($I76=0,$L76=1)),中間シート!AV76,"")</f>
        <v/>
      </c>
      <c r="AZ76" s="47" t="str">
        <f>IF(OR($I76=1,AND($I76=0,$L76=1)),中間シート!AW76,"")</f>
        <v/>
      </c>
      <c r="BA76" s="47" t="str">
        <f>IF(OR($I76=1,AND($I76=0,$L76=1)),中間シート!AX76,"")</f>
        <v/>
      </c>
      <c r="BB76" s="47" t="str">
        <f>IF(OR($I76=1,AND($I76=0,$L76=1)),中間シート!AY76,"")</f>
        <v/>
      </c>
      <c r="BC76" s="47" t="str">
        <f>IF(OR($I76=1,AND($I76=0,$L76=1)),中間シート!AZ76,"")</f>
        <v/>
      </c>
      <c r="BD76" s="44"/>
    </row>
    <row r="77" spans="1:56">
      <c r="A77" s="43"/>
      <c r="B77" s="44"/>
      <c r="C77" s="44"/>
      <c r="D77" s="44"/>
      <c r="E77" s="44"/>
      <c r="F77" s="44"/>
      <c r="G77" s="44"/>
      <c r="H77" s="44"/>
      <c r="I77" s="44"/>
      <c r="J77" s="44"/>
      <c r="K77" s="44"/>
      <c r="L77" s="43"/>
      <c r="M77" s="43"/>
      <c r="N77" s="45"/>
      <c r="O77" s="45"/>
      <c r="P77" s="45"/>
      <c r="Q77" s="46"/>
      <c r="R77" s="67" t="str">
        <f>IF(OR($I77=1,$I77=2,$I77=3,$I77=4,AND($I77=0,$L77=1)),中間シート!R77,"")</f>
        <v/>
      </c>
      <c r="S77" s="47" t="str">
        <f t="shared" si="6"/>
        <v/>
      </c>
      <c r="T77" s="45" t="str">
        <f>IF(OR($I77=1,AND($I77=0,$L77=1)),中間シート!T77,"")</f>
        <v/>
      </c>
      <c r="U77" s="47" t="str">
        <f>IF(OR($I77=1,AND($I77=0,$L77=1)),中間シート!U77,"")</f>
        <v/>
      </c>
      <c r="V77" s="47" t="str">
        <f>IF(OR($I77=1,AND($I77=0,$L77=1)),中間シート!V77,"")</f>
        <v/>
      </c>
      <c r="W77" s="47" t="str">
        <f>IF(OR($I77=1,AND($I77=0,$L77=1)),中間シート!W77,"")</f>
        <v/>
      </c>
      <c r="X77" s="47" t="str">
        <f>IF(OR($I77=1,AND($I77=0,$L77=1)),中間シート!X77,"")</f>
        <v/>
      </c>
      <c r="Y77" s="47" t="str">
        <f>IF(OR($I77=1,AND($I77=0,$L77=1)),中間シート!Y77,"")</f>
        <v/>
      </c>
      <c r="Z77" s="47" t="str">
        <f>IF(OR($I77=1,AND($I77=0,$L77=1)),中間シート!Z77,"")</f>
        <v/>
      </c>
      <c r="AA77" s="47" t="str">
        <f>IF(OR($I77=1,AND($I77=0,$L77=1)),中間シート!AA77,"")</f>
        <v/>
      </c>
      <c r="AB77" s="47" t="str">
        <f>IF(OR($I77=1,AND($I77=0,$L77=1)),中間シート!AB77,"")</f>
        <v/>
      </c>
      <c r="AC77" s="47" t="str">
        <f>IF(OR($I77=1,AND($I77=0,$L77=1)),中間シート!AC77,"")</f>
        <v/>
      </c>
      <c r="AD77" s="47" t="str">
        <f>IF(OR($I77=1,AND($I77=0,$L77=1)),中間シート!AD77,"")</f>
        <v/>
      </c>
      <c r="AE77" s="47" t="str">
        <f>IF(OR($I77=1,AND($I77=0,$L77=1)),中間シート!AE77,"")</f>
        <v/>
      </c>
      <c r="AF77" s="47" t="str">
        <f>IF(OR($I77=1,AND($I77=0,$L77=1)),中間シート!AF77,"")</f>
        <v/>
      </c>
      <c r="AG77" s="140"/>
      <c r="AH77" s="47" t="str">
        <f>IF(OR($I77=1,AND($I77=0,$L77=1)),中間シート!AH77,"")</f>
        <v/>
      </c>
      <c r="AI77" s="47" t="str">
        <f>IF(OR($I77=1,AND($I77=0,$L77=1)),中間シート!AI77,"")</f>
        <v/>
      </c>
      <c r="AJ77" s="47" t="str">
        <f>IF(OR($I77=1,AND($I77=0,$L77=1)),中間シート!AJ77,"")</f>
        <v/>
      </c>
      <c r="AK77" s="47" t="str">
        <f>IF(OR($I77=1,AND($I77=0,$L77=1)),中間シート!AK77,"")</f>
        <v/>
      </c>
      <c r="AL77" s="47" t="str">
        <f>IF(OR($I77=1,AND($I77=0,$L77=1)),中間シート!AL77,"")</f>
        <v/>
      </c>
      <c r="AM77" s="47" t="str">
        <f>IF($H77=1,中間シート!AM77,"")</f>
        <v/>
      </c>
      <c r="AN77" s="47" t="str">
        <f>IF($H77=1,中間シート!AN77,"")</f>
        <v/>
      </c>
      <c r="AO77" s="47" t="str">
        <f>IF($H77=1,中間シート!AO77,"")</f>
        <v/>
      </c>
      <c r="AP77" s="140"/>
      <c r="AQ77" s="140"/>
      <c r="AR77" s="47" t="str">
        <f>IF(OR($I77=1,AND($I77=0,$L77=1)),中間シート!AR77,"")</f>
        <v/>
      </c>
      <c r="AS77" s="44"/>
      <c r="AT77" s="44"/>
      <c r="AU77" s="44"/>
      <c r="AV77" s="47" t="str">
        <f>IF(OR($I77=1,AND($I77=0,$L77=1)),中間シート!AS77,"")</f>
        <v/>
      </c>
      <c r="AW77" s="47" t="str">
        <f>IF(OR($I77=1,AND($I77=0,$L77=1)),中間シート!AT77,"")</f>
        <v/>
      </c>
      <c r="AX77" s="47" t="str">
        <f>IF(OR($I77=1,AND($I77=0,$L77=1)),中間シート!AU77,"")</f>
        <v/>
      </c>
      <c r="AY77" s="47" t="str">
        <f>IF(OR($I77=1,AND($I77=0,$L77=1)),中間シート!AV77,"")</f>
        <v/>
      </c>
      <c r="AZ77" s="47" t="str">
        <f>IF(OR($I77=1,AND($I77=0,$L77=1)),中間シート!AW77,"")</f>
        <v/>
      </c>
      <c r="BA77" s="47" t="str">
        <f>IF(OR($I77=1,AND($I77=0,$L77=1)),中間シート!AX77,"")</f>
        <v/>
      </c>
      <c r="BB77" s="47" t="str">
        <f>IF(OR($I77=1,AND($I77=0,$L77=1)),中間シート!AY77,"")</f>
        <v/>
      </c>
      <c r="BC77" s="47" t="str">
        <f>IF(OR($I77=1,AND($I77=0,$L77=1)),中間シート!AZ77,"")</f>
        <v/>
      </c>
      <c r="BD77" s="44"/>
    </row>
    <row r="78" spans="1:56">
      <c r="A78" s="43"/>
      <c r="B78" s="44"/>
      <c r="C78" s="44"/>
      <c r="D78" s="44"/>
      <c r="E78" s="44"/>
      <c r="F78" s="44"/>
      <c r="G78" s="44"/>
      <c r="H78" s="44"/>
      <c r="I78" s="44"/>
      <c r="J78" s="44"/>
      <c r="K78" s="44"/>
      <c r="L78" s="43"/>
      <c r="M78" s="43"/>
      <c r="N78" s="45"/>
      <c r="O78" s="45"/>
      <c r="P78" s="45"/>
      <c r="Q78" s="46"/>
      <c r="R78" s="67" t="str">
        <f>IF(OR($I78=1,$I78=2,$I78=3,$I78=4,AND($I78=0,$L78=1)),中間シート!R78,"")</f>
        <v/>
      </c>
      <c r="S78" s="47" t="str">
        <f t="shared" si="6"/>
        <v/>
      </c>
      <c r="T78" s="45" t="str">
        <f>IF(OR($I78=1,AND($I78=0,$L78=1)),中間シート!T78,"")</f>
        <v/>
      </c>
      <c r="U78" s="47" t="str">
        <f>IF(OR($I78=1,AND($I78=0,$L78=1)),中間シート!U78,"")</f>
        <v/>
      </c>
      <c r="V78" s="47" t="str">
        <f>IF(OR($I78=1,AND($I78=0,$L78=1)),中間シート!V78,"")</f>
        <v/>
      </c>
      <c r="W78" s="47" t="str">
        <f>IF(OR($I78=1,AND($I78=0,$L78=1)),中間シート!W78,"")</f>
        <v/>
      </c>
      <c r="X78" s="47" t="str">
        <f>IF(OR($I78=1,AND($I78=0,$L78=1)),中間シート!X78,"")</f>
        <v/>
      </c>
      <c r="Y78" s="47" t="str">
        <f>IF(OR($I78=1,AND($I78=0,$L78=1)),中間シート!Y78,"")</f>
        <v/>
      </c>
      <c r="Z78" s="47" t="str">
        <f>IF(OR($I78=1,AND($I78=0,$L78=1)),中間シート!Z78,"")</f>
        <v/>
      </c>
      <c r="AA78" s="47" t="str">
        <f>IF(OR($I78=1,AND($I78=0,$L78=1)),中間シート!AA78,"")</f>
        <v/>
      </c>
      <c r="AB78" s="47" t="str">
        <f>IF(OR($I78=1,AND($I78=0,$L78=1)),中間シート!AB78,"")</f>
        <v/>
      </c>
      <c r="AC78" s="47" t="str">
        <f>IF(OR($I78=1,AND($I78=0,$L78=1)),中間シート!AC78,"")</f>
        <v/>
      </c>
      <c r="AD78" s="47" t="str">
        <f>IF(OR($I78=1,AND($I78=0,$L78=1)),中間シート!AD78,"")</f>
        <v/>
      </c>
      <c r="AE78" s="47" t="str">
        <f>IF(OR($I78=1,AND($I78=0,$L78=1)),中間シート!AE78,"")</f>
        <v/>
      </c>
      <c r="AF78" s="47" t="str">
        <f>IF(OR($I78=1,AND($I78=0,$L78=1)),中間シート!AF78,"")</f>
        <v/>
      </c>
      <c r="AG78" s="140"/>
      <c r="AH78" s="47" t="str">
        <f>IF(OR($I78=1,AND($I78=0,$L78=1)),中間シート!AH78,"")</f>
        <v/>
      </c>
      <c r="AI78" s="47" t="str">
        <f>IF(OR($I78=1,AND($I78=0,$L78=1)),中間シート!AI78,"")</f>
        <v/>
      </c>
      <c r="AJ78" s="47" t="str">
        <f>IF(OR($I78=1,AND($I78=0,$L78=1)),中間シート!AJ78,"")</f>
        <v/>
      </c>
      <c r="AK78" s="47" t="str">
        <f>IF(OR($I78=1,AND($I78=0,$L78=1)),中間シート!AK78,"")</f>
        <v/>
      </c>
      <c r="AL78" s="47" t="str">
        <f>IF(OR($I78=1,AND($I78=0,$L78=1)),中間シート!AL78,"")</f>
        <v/>
      </c>
      <c r="AM78" s="47" t="str">
        <f>IF($H78=1,中間シート!AM78,"")</f>
        <v/>
      </c>
      <c r="AN78" s="47" t="str">
        <f>IF($H78=1,中間シート!AN78,"")</f>
        <v/>
      </c>
      <c r="AO78" s="47" t="str">
        <f>IF($H78=1,中間シート!AO78,"")</f>
        <v/>
      </c>
      <c r="AP78" s="140"/>
      <c r="AQ78" s="140"/>
      <c r="AR78" s="47" t="str">
        <f>IF(OR($I78=1,AND($I78=0,$L78=1)),中間シート!AR78,"")</f>
        <v/>
      </c>
      <c r="AS78" s="44"/>
      <c r="AT78" s="44"/>
      <c r="AU78" s="44"/>
      <c r="AV78" s="47" t="str">
        <f>IF(OR($I78=1,AND($I78=0,$L78=1)),中間シート!AS78,"")</f>
        <v/>
      </c>
      <c r="AW78" s="47" t="str">
        <f>IF(OR($I78=1,AND($I78=0,$L78=1)),中間シート!AT78,"")</f>
        <v/>
      </c>
      <c r="AX78" s="47" t="str">
        <f>IF(OR($I78=1,AND($I78=0,$L78=1)),中間シート!AU78,"")</f>
        <v/>
      </c>
      <c r="AY78" s="47" t="str">
        <f>IF(OR($I78=1,AND($I78=0,$L78=1)),中間シート!AV78,"")</f>
        <v/>
      </c>
      <c r="AZ78" s="47" t="str">
        <f>IF(OR($I78=1,AND($I78=0,$L78=1)),中間シート!AW78,"")</f>
        <v/>
      </c>
      <c r="BA78" s="47" t="str">
        <f>IF(OR($I78=1,AND($I78=0,$L78=1)),中間シート!AX78,"")</f>
        <v/>
      </c>
      <c r="BB78" s="47" t="str">
        <f>IF(OR($I78=1,AND($I78=0,$L78=1)),中間シート!AY78,"")</f>
        <v/>
      </c>
      <c r="BC78" s="47" t="str">
        <f>IF(OR($I78=1,AND($I78=0,$L78=1)),中間シート!AZ78,"")</f>
        <v/>
      </c>
      <c r="BD78" s="44"/>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algorithmName="SHA-512" hashValue="CHsk5jW9ZbDE65VEM9qISUWLBueeH7bGsuVpuJdKV2xkV8+ys/eBaUbnVGx08cry+voo7jG6wIVw4I64M8jp/Q==" saltValue="ZZTI+3+p1DEOud0V/89RCQ==" spinCount="100000" sheet="1"/>
  <phoneticPr fontId="2"/>
  <dataValidations count="1">
    <dataValidation allowBlank="1" showErrorMessage="1" sqref="R6:T6 U79:AL92 G12:G14 G8:G10 T79 M79:S92 N7:P78 S8:S78 H6:K92 G16:G92 B6:F92 R7:R78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C376" sqref="C376"/>
    </sheetView>
  </sheetViews>
  <sheetFormatPr defaultColWidth="9" defaultRowHeight="13"/>
  <cols>
    <col min="1" max="16384" width="9" style="1"/>
  </cols>
  <sheetData>
    <row r="2" spans="1:50" s="18" customFormat="1">
      <c r="A2" s="1"/>
      <c r="B2" s="17" t="s">
        <v>95</v>
      </c>
      <c r="C2" s="17" t="s">
        <v>288</v>
      </c>
      <c r="D2" s="17" t="s">
        <v>329</v>
      </c>
      <c r="E2" s="17" t="s">
        <v>363</v>
      </c>
      <c r="F2" s="17" t="s">
        <v>403</v>
      </c>
      <c r="G2" s="17" t="s">
        <v>429</v>
      </c>
      <c r="H2" s="17" t="s">
        <v>465</v>
      </c>
      <c r="I2" s="17" t="s">
        <v>2010</v>
      </c>
      <c r="J2" s="17" t="s">
        <v>2011</v>
      </c>
      <c r="K2" s="17" t="s">
        <v>2012</v>
      </c>
      <c r="L2" s="17" t="s">
        <v>2013</v>
      </c>
      <c r="M2" s="17" t="s">
        <v>701</v>
      </c>
      <c r="N2" s="17" t="s">
        <v>2014</v>
      </c>
      <c r="O2" s="17" t="s">
        <v>2015</v>
      </c>
      <c r="P2" s="17" t="s">
        <v>2016</v>
      </c>
      <c r="Q2" s="17" t="s">
        <v>2017</v>
      </c>
      <c r="R2" s="17" t="s">
        <v>2018</v>
      </c>
      <c r="S2" s="17" t="s">
        <v>2019</v>
      </c>
      <c r="T2" s="17" t="s">
        <v>2020</v>
      </c>
      <c r="U2" s="17" t="s">
        <v>1000</v>
      </c>
      <c r="V2" s="17" t="s">
        <v>2021</v>
      </c>
      <c r="W2" s="17" t="s">
        <v>2022</v>
      </c>
      <c r="X2" s="17" t="s">
        <v>2023</v>
      </c>
      <c r="Y2" s="17" t="s">
        <v>2024</v>
      </c>
      <c r="Z2" s="17" t="s">
        <v>2025</v>
      </c>
      <c r="AA2" s="17" t="s">
        <v>2026</v>
      </c>
      <c r="AB2" s="17" t="s">
        <v>2027</v>
      </c>
      <c r="AC2" s="17" t="s">
        <v>2028</v>
      </c>
      <c r="AD2" s="17" t="s">
        <v>2029</v>
      </c>
      <c r="AE2" s="17" t="s">
        <v>2030</v>
      </c>
      <c r="AF2" s="17" t="s">
        <v>2031</v>
      </c>
      <c r="AG2" s="17" t="s">
        <v>2032</v>
      </c>
      <c r="AH2" s="17" t="s">
        <v>2033</v>
      </c>
      <c r="AI2" s="17" t="s">
        <v>2034</v>
      </c>
      <c r="AJ2" s="17" t="s">
        <v>2035</v>
      </c>
      <c r="AK2" s="17" t="s">
        <v>2036</v>
      </c>
      <c r="AL2" s="17" t="s">
        <v>2037</v>
      </c>
      <c r="AM2" s="17" t="s">
        <v>2038</v>
      </c>
      <c r="AN2" s="17" t="s">
        <v>2039</v>
      </c>
      <c r="AO2" s="17" t="s">
        <v>2040</v>
      </c>
      <c r="AP2" s="17" t="s">
        <v>2041</v>
      </c>
      <c r="AQ2" s="17" t="s">
        <v>2042</v>
      </c>
      <c r="AR2" s="17" t="s">
        <v>2043</v>
      </c>
      <c r="AS2" s="17" t="s">
        <v>2044</v>
      </c>
      <c r="AT2" s="17" t="s">
        <v>2045</v>
      </c>
      <c r="AU2" s="17" t="s">
        <v>2046</v>
      </c>
      <c r="AV2" s="17" t="s">
        <v>2047</v>
      </c>
      <c r="AW2" s="1"/>
      <c r="AX2" s="12"/>
    </row>
    <row r="3" spans="1:50">
      <c r="A3" s="17"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17"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17"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17"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2457</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17"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2458</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17"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2459</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17"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17" t="s">
        <v>2010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17" t="s">
        <v>2011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17" t="s">
        <v>2012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17" t="s">
        <v>2013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17"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17" t="s">
        <v>2014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17" t="s">
        <v>2015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17" t="s">
        <v>2016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17" t="s">
        <v>2017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17" t="s">
        <v>2018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17" t="s">
        <v>2019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17" t="s">
        <v>2020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17"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17" t="s">
        <v>2021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17" t="s">
        <v>2022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17" t="s">
        <v>2023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17" t="s">
        <v>2024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17" t="s">
        <v>2025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17" t="s">
        <v>2026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17" t="s">
        <v>2027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17" t="s">
        <v>2028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17" t="s">
        <v>2029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17" t="s">
        <v>2030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17" t="s">
        <v>2031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17" t="s">
        <v>2032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17" t="s">
        <v>2033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17" t="s">
        <v>2034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17" t="s">
        <v>2035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17" t="s">
        <v>2036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17" t="s">
        <v>2037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17" t="s">
        <v>2038</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17" t="s">
        <v>2039</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17" t="s">
        <v>2040</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17" t="s">
        <v>2041</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17" t="s">
        <v>2042</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17" t="s">
        <v>2043</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17" t="s">
        <v>2044</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17" t="s">
        <v>2045</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17" t="s">
        <v>2046</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17" t="s">
        <v>2047</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2078</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2079</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2"/>
  <pageMargins left="0.7" right="0.7" top="0.75" bottom="0.75" header="0.3" footer="0.3"/>
  <pageSetup paperSize="9" scale="30"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62</vt:i4>
      </vt:variant>
    </vt:vector>
  </HeadingPairs>
  <TitlesOfParts>
    <vt:vector size="78" baseType="lpstr">
      <vt:lpstr>建築工事届（別記第40号様式）</vt:lpstr>
      <vt:lpstr>用途番号用</vt:lpstr>
      <vt:lpstr>注意欄再掲（参照用）</vt:lpstr>
      <vt:lpstr>追加記入欄</vt:lpstr>
      <vt:lpstr>第二面シート</vt:lpstr>
      <vt:lpstr>住宅シート</vt:lpstr>
      <vt:lpstr>中間シート</vt:lpstr>
      <vt:lpstr>中間シート (2)</vt:lpstr>
      <vt:lpstr>市町村コード</vt:lpstr>
      <vt:lpstr>市町村コード (2)</vt:lpstr>
      <vt:lpstr>行政集計シート※記入不要です</vt:lpstr>
      <vt:lpstr>主要用途（大分類）</vt:lpstr>
      <vt:lpstr>建築物の用途区分</vt:lpstr>
      <vt:lpstr>エラー22シート</vt:lpstr>
      <vt:lpstr>用途の分類（用途区分）対応表</vt:lpstr>
      <vt:lpstr>20241225チェック項目</vt:lpstr>
      <vt:lpstr>'20241225チェック項目'!Print_Area</vt:lpstr>
      <vt:lpstr>'建築工事届（別記第40号様式）'!Print_Area</vt:lpstr>
      <vt:lpstr>建築物の用途区分!Print_Area</vt:lpstr>
      <vt:lpstr>行政集計シート※記入不要です!Print_Area</vt:lpstr>
      <vt:lpstr>'主要用途（大分類）'!Print_Area</vt:lpstr>
      <vt:lpstr>住宅シート!Print_Area</vt:lpstr>
      <vt:lpstr>第二面シート!Print_Area</vt:lpstr>
      <vt:lpstr>中間シート!Print_Area</vt:lpstr>
      <vt:lpstr>'中間シート (2)'!Print_Area</vt:lpstr>
      <vt:lpstr>'注意欄再掲（参照用）'!Print_Area</vt:lpstr>
      <vt:lpstr>追加記入欄!Print_Area</vt:lpstr>
      <vt:lpstr>'用途の分類（用途区分）対応表'!Print_Area</vt:lpstr>
      <vt:lpstr>'20241225チェック項目'!Print_Titles</vt:lpstr>
      <vt:lpstr>建築物の用途区分!Print_Titles</vt:lpstr>
      <vt:lpstr>'主要用途（大分類）'!Print_Titles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2025-03-31T02:49:42Z</dcterms:created>
  <dcterms:modified xsi:type="dcterms:W3CDTF">2025-03-31T02:49:42Z</dcterms:modified>
</cp:coreProperties>
</file>