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6380" windowHeight="8190"/>
  </bookViews>
  <sheets>
    <sheet name="はじめに（含有率等）" sheetId="1" r:id="rId1"/>
    <sheet name="計算方法" sheetId="2" r:id="rId2"/>
    <sheet name="提出の有無" sheetId="3" r:id="rId3"/>
    <sheet name="東京都条例報告書" sheetId="4" r:id="rId4"/>
    <sheet name="東京都条例別紙" sheetId="5" r:id="rId5"/>
  </sheets>
  <definedNames>
    <definedName name="_xlnm.Print_Area" localSheetId="4">東京都条例別紙!$A$1:$L$25</definedName>
    <definedName name="_xlnm.Print_Area" localSheetId="3">東京都条例報告書!$A$1:$L$32</definedName>
  </definedNames>
  <calcPr calcId="162913"/>
</workbook>
</file>

<file path=xl/calcChain.xml><?xml version="1.0" encoding="utf-8"?>
<calcChain xmlns="http://schemas.openxmlformats.org/spreadsheetml/2006/main">
  <c r="O182" i="2" l="1"/>
  <c r="O178" i="2"/>
  <c r="O177" i="2"/>
  <c r="Q177" i="2" s="1"/>
  <c r="O176" i="2"/>
  <c r="O172" i="2"/>
  <c r="O171" i="2"/>
  <c r="Q171" i="2" s="1"/>
  <c r="O167" i="2"/>
  <c r="O166" i="2"/>
  <c r="O163" i="2"/>
  <c r="O162" i="2"/>
  <c r="O161" i="2"/>
  <c r="O157" i="2"/>
  <c r="O156" i="2"/>
  <c r="O152" i="2"/>
  <c r="H182" i="2"/>
  <c r="H178" i="2"/>
  <c r="H177" i="2"/>
  <c r="H176" i="2"/>
  <c r="H172" i="2"/>
  <c r="H171" i="2"/>
  <c r="M182" i="2"/>
  <c r="M177" i="2"/>
  <c r="M176" i="2"/>
  <c r="M172" i="2"/>
  <c r="Q172" i="2" s="1"/>
  <c r="M171" i="2"/>
  <c r="M167" i="2"/>
  <c r="M166" i="2"/>
  <c r="Q163" i="2"/>
  <c r="M162" i="2"/>
  <c r="M161" i="2"/>
  <c r="Q161" i="2" s="1"/>
  <c r="M157" i="2"/>
  <c r="M156" i="2"/>
  <c r="M152" i="2"/>
  <c r="M151" i="2"/>
  <c r="F182" i="2"/>
  <c r="F178" i="2"/>
  <c r="Q178" i="2" s="1"/>
  <c r="F177" i="2"/>
  <c r="F176" i="2"/>
  <c r="Q176" i="2" s="1"/>
  <c r="F172" i="2"/>
  <c r="F171" i="2"/>
  <c r="F167" i="2"/>
  <c r="F166" i="2"/>
  <c r="F163" i="2"/>
  <c r="F162" i="2"/>
  <c r="F161" i="2"/>
  <c r="D47" i="2"/>
  <c r="F47" i="2"/>
  <c r="H47" i="2"/>
  <c r="M47" i="2"/>
  <c r="O49" i="2"/>
  <c r="D48" i="2"/>
  <c r="F48" i="2"/>
  <c r="H48" i="2"/>
  <c r="M48" i="2"/>
  <c r="D54" i="2"/>
  <c r="F54" i="2"/>
  <c r="H54" i="2"/>
  <c r="M54" i="2"/>
  <c r="D55" i="2"/>
  <c r="F55" i="2"/>
  <c r="H55" i="2"/>
  <c r="M55" i="2"/>
  <c r="O56" i="2"/>
  <c r="W56" i="2"/>
  <c r="X56" i="2"/>
  <c r="Y56" i="2"/>
  <c r="Z56" i="2"/>
  <c r="M56" i="2"/>
  <c r="D61" i="2"/>
  <c r="F61" i="2"/>
  <c r="H61" i="2"/>
  <c r="M61" i="2"/>
  <c r="O64" i="2"/>
  <c r="D62" i="2"/>
  <c r="F62" i="2"/>
  <c r="H62" i="2"/>
  <c r="M62" i="2"/>
  <c r="D63" i="2"/>
  <c r="F63" i="2"/>
  <c r="H63" i="2"/>
  <c r="M63" i="2"/>
  <c r="D68" i="2"/>
  <c r="F68" i="2"/>
  <c r="H68" i="2"/>
  <c r="M68" i="2"/>
  <c r="D69" i="2"/>
  <c r="F69" i="2"/>
  <c r="H69" i="2"/>
  <c r="M69" i="2"/>
  <c r="O70" i="2"/>
  <c r="W70" i="2"/>
  <c r="X70" i="2"/>
  <c r="Y70" i="2"/>
  <c r="Z70" i="2"/>
  <c r="M70" i="2"/>
  <c r="D75" i="2"/>
  <c r="F75" i="2"/>
  <c r="H75" i="2"/>
  <c r="M75" i="2"/>
  <c r="O77" i="2"/>
  <c r="D76" i="2"/>
  <c r="F76" i="2"/>
  <c r="H76" i="2"/>
  <c r="M76" i="2"/>
  <c r="D82" i="2"/>
  <c r="F82" i="2"/>
  <c r="H82" i="2"/>
  <c r="M82" i="2"/>
  <c r="D83" i="2"/>
  <c r="F83" i="2"/>
  <c r="H83" i="2"/>
  <c r="M83" i="2"/>
  <c r="D84" i="2"/>
  <c r="F84" i="2"/>
  <c r="H84" i="2"/>
  <c r="M84" i="2"/>
  <c r="O85" i="2"/>
  <c r="W85" i="2"/>
  <c r="X85" i="2"/>
  <c r="Y85" i="2"/>
  <c r="Z85" i="2"/>
  <c r="M85" i="2"/>
  <c r="E38" i="3"/>
  <c r="D90" i="2"/>
  <c r="F90" i="2"/>
  <c r="H90" i="2"/>
  <c r="M90" i="2"/>
  <c r="O92" i="2"/>
  <c r="D91" i="2"/>
  <c r="F91" i="2"/>
  <c r="H91" i="2"/>
  <c r="M91" i="2"/>
  <c r="D98" i="2"/>
  <c r="F98" i="2"/>
  <c r="H98" i="2"/>
  <c r="M98" i="2"/>
  <c r="D99" i="2"/>
  <c r="F99" i="2"/>
  <c r="H99" i="2"/>
  <c r="M99" i="2"/>
  <c r="O100" i="2"/>
  <c r="W100" i="2"/>
  <c r="X100" i="2"/>
  <c r="Y100" i="2"/>
  <c r="Z100" i="2"/>
  <c r="M100" i="2"/>
  <c r="D105" i="2"/>
  <c r="F105" i="2"/>
  <c r="H105" i="2"/>
  <c r="M105" i="2"/>
  <c r="O107" i="2"/>
  <c r="D106" i="2"/>
  <c r="F106" i="2"/>
  <c r="H106" i="2"/>
  <c r="M106" i="2"/>
  <c r="D112" i="2"/>
  <c r="F112" i="2"/>
  <c r="H112" i="2"/>
  <c r="M112" i="2"/>
  <c r="D113" i="2"/>
  <c r="F113" i="2"/>
  <c r="H113" i="2"/>
  <c r="M113" i="2"/>
  <c r="D114" i="2"/>
  <c r="F114" i="2"/>
  <c r="H114" i="2"/>
  <c r="M114" i="2"/>
  <c r="O115" i="2"/>
  <c r="W115" i="2"/>
  <c r="X115" i="2"/>
  <c r="Y115" i="2"/>
  <c r="Z115" i="2"/>
  <c r="M115" i="2"/>
  <c r="D120" i="2"/>
  <c r="F120" i="2"/>
  <c r="H120" i="2"/>
  <c r="M120" i="2"/>
  <c r="O122" i="2"/>
  <c r="D121" i="2"/>
  <c r="F121" i="2"/>
  <c r="H121" i="2"/>
  <c r="M121" i="2"/>
  <c r="D127" i="2"/>
  <c r="F127" i="2"/>
  <c r="H127" i="2"/>
  <c r="M127" i="2"/>
  <c r="D128" i="2"/>
  <c r="F128" i="2"/>
  <c r="H128" i="2"/>
  <c r="M128" i="2"/>
  <c r="O129" i="2"/>
  <c r="W129" i="2"/>
  <c r="X129" i="2"/>
  <c r="Y129" i="2"/>
  <c r="Z129" i="2"/>
  <c r="M129" i="2"/>
  <c r="F36" i="3"/>
  <c r="D134" i="2"/>
  <c r="F134" i="2"/>
  <c r="H134" i="2"/>
  <c r="M134" i="2"/>
  <c r="O137" i="2"/>
  <c r="D135" i="2"/>
  <c r="F135" i="2"/>
  <c r="H135" i="2"/>
  <c r="M135" i="2"/>
  <c r="D136" i="2"/>
  <c r="F136" i="2"/>
  <c r="H136" i="2"/>
  <c r="M136" i="2"/>
  <c r="D142" i="2"/>
  <c r="F142" i="2"/>
  <c r="H142" i="2"/>
  <c r="M142" i="2"/>
  <c r="D143" i="2"/>
  <c r="F143" i="2"/>
  <c r="H143" i="2"/>
  <c r="M143" i="2"/>
  <c r="O144" i="2"/>
  <c r="W144" i="2"/>
  <c r="X144" i="2"/>
  <c r="Y144" i="2"/>
  <c r="Z144" i="2"/>
  <c r="M144" i="2"/>
  <c r="F39" i="3"/>
  <c r="Q150" i="2"/>
  <c r="D151" i="2"/>
  <c r="F151" i="2"/>
  <c r="Q151" i="2" s="1"/>
  <c r="J151" i="2"/>
  <c r="D152" i="2"/>
  <c r="F152" i="2"/>
  <c r="H152" i="2"/>
  <c r="J152" i="2"/>
  <c r="Q155" i="2"/>
  <c r="D156" i="2"/>
  <c r="F156" i="2"/>
  <c r="Q156" i="2" s="1"/>
  <c r="H156" i="2"/>
  <c r="J156" i="2"/>
  <c r="D157" i="2"/>
  <c r="F157" i="2"/>
  <c r="H157" i="2"/>
  <c r="J157" i="2"/>
  <c r="Q160" i="2"/>
  <c r="D161" i="2"/>
  <c r="H161" i="2"/>
  <c r="J161" i="2"/>
  <c r="D162" i="2"/>
  <c r="H162" i="2"/>
  <c r="J162" i="2"/>
  <c r="D163" i="2"/>
  <c r="H163" i="2"/>
  <c r="J163" i="2"/>
  <c r="Q165" i="2"/>
  <c r="D166" i="2"/>
  <c r="H166" i="2"/>
  <c r="J166" i="2"/>
  <c r="D167" i="2"/>
  <c r="H167" i="2"/>
  <c r="J167" i="2"/>
  <c r="Q170" i="2"/>
  <c r="D171" i="2"/>
  <c r="J171" i="2"/>
  <c r="D172" i="2"/>
  <c r="J172" i="2"/>
  <c r="Q175" i="2"/>
  <c r="D176" i="2"/>
  <c r="J176" i="2"/>
  <c r="D177" i="2"/>
  <c r="J177" i="2"/>
  <c r="D178" i="2"/>
  <c r="J178" i="2"/>
  <c r="Q181" i="2"/>
  <c r="D182" i="2"/>
  <c r="V182" i="2"/>
  <c r="W182" i="2" s="1"/>
  <c r="J182" i="2"/>
  <c r="R182" i="2"/>
  <c r="T182" i="2" s="1"/>
  <c r="U182" i="2" s="1"/>
  <c r="C20" i="3"/>
  <c r="J20" i="3"/>
  <c r="C22" i="3"/>
  <c r="F22" i="3"/>
  <c r="D40" i="3"/>
  <c r="J22" i="3"/>
  <c r="M22" i="3"/>
  <c r="I40" i="3"/>
  <c r="W137" i="2"/>
  <c r="X137" i="2"/>
  <c r="Y137" i="2"/>
  <c r="Z137" i="2"/>
  <c r="M137" i="2"/>
  <c r="F38" i="3"/>
  <c r="W107" i="2"/>
  <c r="X107" i="2"/>
  <c r="Y107" i="2"/>
  <c r="Z107" i="2"/>
  <c r="M107" i="2"/>
  <c r="K8" i="5"/>
  <c r="F42" i="3"/>
  <c r="W77" i="2"/>
  <c r="X77" i="2"/>
  <c r="Y77" i="2"/>
  <c r="Z77" i="2"/>
  <c r="M77" i="2"/>
  <c r="E36" i="3"/>
  <c r="C18" i="3"/>
  <c r="J18" i="3"/>
  <c r="E41" i="3"/>
  <c r="J6" i="5"/>
  <c r="W49" i="2"/>
  <c r="X49" i="2"/>
  <c r="Y49" i="2"/>
  <c r="Z49" i="2"/>
  <c r="M49" i="2"/>
  <c r="C24" i="3"/>
  <c r="I38" i="3"/>
  <c r="M20" i="3"/>
  <c r="W122" i="2"/>
  <c r="X122" i="2"/>
  <c r="Y122" i="2"/>
  <c r="Z122" i="2"/>
  <c r="M122" i="2"/>
  <c r="F37" i="3"/>
  <c r="H8" i="5"/>
  <c r="W92" i="2"/>
  <c r="X92" i="2"/>
  <c r="Y92" i="2"/>
  <c r="Z92" i="2"/>
  <c r="M92" i="2"/>
  <c r="E39" i="3"/>
  <c r="C21" i="3"/>
  <c r="J21" i="3"/>
  <c r="W64" i="2"/>
  <c r="X64" i="2"/>
  <c r="Y64" i="2"/>
  <c r="Z64" i="2"/>
  <c r="M64" i="2"/>
  <c r="C19" i="3"/>
  <c r="E40" i="3"/>
  <c r="I6" i="5"/>
  <c r="Q157" i="2"/>
  <c r="G39" i="3"/>
  <c r="C23" i="3"/>
  <c r="Q166" i="2"/>
  <c r="E42" i="3"/>
  <c r="K6" i="5"/>
  <c r="E37" i="3"/>
  <c r="H6" i="5"/>
  <c r="J23" i="3"/>
  <c r="F23" i="3"/>
  <c r="D41" i="3"/>
  <c r="J19" i="3"/>
  <c r="F19" i="3"/>
  <c r="D37" i="3"/>
  <c r="F41" i="3"/>
  <c r="J8" i="5"/>
  <c r="F24" i="3"/>
  <c r="D42" i="3"/>
  <c r="J24" i="3"/>
  <c r="I8" i="5"/>
  <c r="F40" i="3"/>
  <c r="M21" i="3"/>
  <c r="I39" i="3"/>
  <c r="M18" i="3"/>
  <c r="N18" i="3"/>
  <c r="I36" i="3"/>
  <c r="M24" i="3"/>
  <c r="I42" i="3"/>
  <c r="M19" i="3"/>
  <c r="N19" i="3"/>
  <c r="N20" i="3"/>
  <c r="N21" i="3"/>
  <c r="N22" i="3"/>
  <c r="N23" i="3"/>
  <c r="N24" i="3"/>
  <c r="I37" i="3"/>
  <c r="M23" i="3"/>
  <c r="I41" i="3"/>
  <c r="Q162" i="2" l="1"/>
  <c r="Q167" i="2"/>
  <c r="V168" i="2" s="1"/>
  <c r="W168" i="2" s="1"/>
  <c r="X168" i="2" s="1"/>
  <c r="Q152" i="2"/>
  <c r="V173" i="2"/>
  <c r="R173" i="2" s="1"/>
  <c r="AA182" i="2"/>
  <c r="X182" i="2"/>
  <c r="J39" i="3"/>
  <c r="V179" i="2"/>
  <c r="R179" i="2" s="1"/>
  <c r="V164" i="2"/>
  <c r="R164" i="2" s="1"/>
  <c r="V158" i="2"/>
  <c r="V153" i="2"/>
  <c r="W153" i="2" s="1"/>
  <c r="W158" i="2"/>
  <c r="W179" i="2" l="1"/>
  <c r="AA179" i="2" s="1"/>
  <c r="W173" i="2"/>
  <c r="AA173" i="2" s="1"/>
  <c r="T173" i="2"/>
  <c r="U173" i="2" s="1"/>
  <c r="G36" i="3"/>
  <c r="J36" i="3"/>
  <c r="AA168" i="2"/>
  <c r="R153" i="2"/>
  <c r="K10" i="5" s="1"/>
  <c r="K9" i="5" s="1"/>
  <c r="Y182" i="2"/>
  <c r="AB182" i="2" s="1"/>
  <c r="X179" i="2"/>
  <c r="T179" i="2"/>
  <c r="U179" i="2" s="1"/>
  <c r="G38" i="3"/>
  <c r="J38" i="3"/>
  <c r="Y168" i="2"/>
  <c r="Z168" i="2" s="1"/>
  <c r="R168" i="2" s="1"/>
  <c r="W164" i="2"/>
  <c r="X164" i="2" s="1"/>
  <c r="J37" i="3"/>
  <c r="T164" i="2"/>
  <c r="U164" i="2" s="1"/>
  <c r="G37" i="3"/>
  <c r="H10" i="5"/>
  <c r="H9" i="5" s="1"/>
  <c r="X158" i="2"/>
  <c r="AA158" i="2"/>
  <c r="X153" i="2"/>
  <c r="AA153" i="2"/>
  <c r="G42" i="3"/>
  <c r="T153" i="2"/>
  <c r="U153" i="2" s="1"/>
  <c r="X173" i="2" l="1"/>
  <c r="Z182" i="2"/>
  <c r="J42" i="3"/>
  <c r="Y179" i="2"/>
  <c r="AB179" i="2" s="1"/>
  <c r="Y173" i="2"/>
  <c r="AB173" i="2" s="1"/>
  <c r="T168" i="2"/>
  <c r="U168" i="2" s="1"/>
  <c r="G41" i="3"/>
  <c r="J10" i="5"/>
  <c r="J9" i="5" s="1"/>
  <c r="J41" i="3"/>
  <c r="AB168" i="2"/>
  <c r="AA164" i="2"/>
  <c r="Y164" i="2"/>
  <c r="Y153" i="2"/>
  <c r="AB153" i="2" s="1"/>
  <c r="Y158" i="2"/>
  <c r="Z158" i="2" s="1"/>
  <c r="R158" i="2" s="1"/>
  <c r="AB164" i="2" l="1"/>
  <c r="Z179" i="2"/>
  <c r="Z173" i="2"/>
  <c r="Z164" i="2"/>
  <c r="Z153" i="2"/>
  <c r="T158" i="2"/>
  <c r="U158" i="2" s="1"/>
  <c r="G40" i="3"/>
  <c r="I10" i="5"/>
  <c r="I9" i="5" s="1"/>
  <c r="J40" i="3"/>
  <c r="AB158" i="2"/>
</calcChain>
</file>

<file path=xl/sharedStrings.xml><?xml version="1.0" encoding="utf-8"?>
<sst xmlns="http://schemas.openxmlformats.org/spreadsheetml/2006/main" count="932" uniqueCount="266">
  <si>
    <t>はじめに</t>
  </si>
  <si>
    <t>１．以下をお読みになり、シート「計算方法」にお進みください。</t>
  </si>
  <si>
    <t>２．「計算方法」の受入量、給油量（白抜き部分）に、報告対象年度の数値を入力してください。</t>
  </si>
  <si>
    <t>３．年間取扱量（使用量）により提出の要・不要が決まります。</t>
  </si>
  <si>
    <t>　　シート「提出の有無」をご覧になり、○のついている項目を確認してください。</t>
  </si>
  <si>
    <t>４．シート「東京都条例別紙」には、自動で数値が入力されます。</t>
  </si>
  <si>
    <t>　　そのまま印刷するか、お手持ちの用紙に転記して、提出してください。</t>
  </si>
  <si>
    <t>【東京都環境確保条例】</t>
  </si>
  <si>
    <t>　適正管理化学物質の使用量等報告書</t>
  </si>
  <si>
    <t>　　※自家消費の場合は、”製品としての出荷量”を０（ゼロ）にしてください。</t>
  </si>
  <si>
    <r>
      <rPr>
        <sz val="12"/>
        <rFont val="DejaVu Sans"/>
        <family val="2"/>
      </rPr>
      <t>【</t>
    </r>
    <r>
      <rPr>
        <sz val="12"/>
        <rFont val="ＭＳ Ｐゴシック"/>
        <family val="3"/>
        <charset val="128"/>
      </rPr>
      <t>PRTR</t>
    </r>
    <r>
      <rPr>
        <sz val="12"/>
        <rFont val="DejaVu Sans"/>
        <family val="2"/>
      </rPr>
      <t>制度】</t>
    </r>
  </si>
  <si>
    <r>
      <rPr>
        <sz val="12"/>
        <rFont val="DejaVu Sans"/>
        <family val="2"/>
      </rPr>
      <t>年間取扱量が</t>
    </r>
    <r>
      <rPr>
        <b/>
        <sz val="12"/>
        <color indexed="10"/>
        <rFont val="DejaVu Sans"/>
        <family val="2"/>
      </rPr>
      <t>０．５トン</t>
    </r>
    <r>
      <rPr>
        <sz val="12"/>
        <rFont val="DejaVu Sans"/>
        <family val="2"/>
      </rPr>
      <t>）</t>
    </r>
    <r>
      <rPr>
        <b/>
        <sz val="12"/>
        <rFont val="DejaVu Sans"/>
        <family val="2"/>
      </rPr>
      <t>以上</t>
    </r>
    <r>
      <rPr>
        <sz val="12"/>
        <rFont val="DejaVu Sans"/>
        <family val="2"/>
      </rPr>
      <t>の場合は、届出をお願いします。</t>
    </r>
  </si>
  <si>
    <t>ガソリン、灯油の対象化学物質含有率と給油所における排出係数</t>
  </si>
  <si>
    <t>対象物質</t>
  </si>
  <si>
    <t>対象化学物質</t>
  </si>
  <si>
    <t>含有率</t>
  </si>
  <si>
    <t>ローリーから地下タンクへの荷卸時の排出係数</t>
  </si>
  <si>
    <t>計量器から自動車への給油時の排出係数</t>
  </si>
  <si>
    <t>[mass %]</t>
  </si>
  <si>
    <t>[kg/kL]</t>
  </si>
  <si>
    <t>プレミアム</t>
  </si>
  <si>
    <t>エチルベンゼン</t>
  </si>
  <si>
    <t>ガソリン</t>
  </si>
  <si>
    <t>キシレン</t>
  </si>
  <si>
    <r>
      <rPr>
        <sz val="12"/>
        <rFont val="ＭＳ Ｐゴシック"/>
        <family val="3"/>
        <charset val="128"/>
      </rPr>
      <t>1,2,4-</t>
    </r>
    <r>
      <rPr>
        <sz val="12"/>
        <rFont val="DejaVu Sans"/>
        <family val="2"/>
      </rPr>
      <t>トリメチルベンゼン</t>
    </r>
  </si>
  <si>
    <r>
      <rPr>
        <sz val="12"/>
        <rFont val="ＭＳ Ｐゴシック"/>
        <family val="3"/>
        <charset val="128"/>
      </rPr>
      <t>1,3,5-</t>
    </r>
    <r>
      <rPr>
        <sz val="12"/>
        <rFont val="DejaVu Sans"/>
        <family val="2"/>
      </rPr>
      <t>トリメチルベンゼン</t>
    </r>
  </si>
  <si>
    <t>トルエン</t>
  </si>
  <si>
    <t>ノルマル－ヘキサン</t>
  </si>
  <si>
    <t>ベンゼン</t>
  </si>
  <si>
    <t>レギュラー</t>
  </si>
  <si>
    <r>
      <rPr>
        <sz val="12"/>
        <color indexed="10"/>
        <rFont val="DejaVu Sans"/>
        <family val="2"/>
      </rPr>
      <t>　　　　</t>
    </r>
    <r>
      <rPr>
        <sz val="12"/>
        <color indexed="10"/>
        <rFont val="ＭＳ Ｐゴシック"/>
        <family val="3"/>
        <charset val="128"/>
      </rPr>
      <t>-</t>
    </r>
  </si>
  <si>
    <t>灯油</t>
  </si>
  <si>
    <t>注）給油所以外では、上記の係数を利用することができません。</t>
  </si>
  <si>
    <t>（データの根拠）業界団体または会員企業の実測調査の利用による</t>
  </si>
  <si>
    <t>【比重（密度）】</t>
  </si>
  <si>
    <t>比重（密度）</t>
  </si>
  <si>
    <t>プレミアムガソリン</t>
  </si>
  <si>
    <t>レギュラーガソリン</t>
  </si>
  <si>
    <t>数値を入力してください</t>
  </si>
  <si>
    <t>前提条件</t>
  </si>
  <si>
    <r>
      <rPr>
        <b/>
        <sz val="12"/>
        <color indexed="12"/>
        <rFont val="ＭＳ Ｐゴシック"/>
        <family val="3"/>
        <charset val="128"/>
      </rPr>
      <t>(</t>
    </r>
    <r>
      <rPr>
        <b/>
        <sz val="12"/>
        <color indexed="12"/>
        <rFont val="DejaVu Sans"/>
        <family val="2"/>
      </rPr>
      <t>有効数字２桁にする必要はありません</t>
    </r>
    <r>
      <rPr>
        <b/>
        <sz val="12"/>
        <color indexed="12"/>
        <rFont val="ＭＳ Ｐゴシック"/>
        <family val="3"/>
        <charset val="128"/>
      </rPr>
      <t>)</t>
    </r>
  </si>
  <si>
    <t>プレミアムガソリンについて</t>
  </si>
  <si>
    <r>
      <rPr>
        <sz val="12"/>
        <rFont val="DejaVu Sans"/>
        <family val="2"/>
      </rPr>
      <t>受入量（ｋｌ</t>
    </r>
    <r>
      <rPr>
        <sz val="12"/>
        <rFont val="ＭＳ Ｐゴシック"/>
        <family val="3"/>
        <charset val="128"/>
      </rPr>
      <t>/</t>
    </r>
    <r>
      <rPr>
        <sz val="12"/>
        <rFont val="DejaVu Sans"/>
        <family val="2"/>
      </rPr>
      <t>年度）</t>
    </r>
  </si>
  <si>
    <t>＝</t>
  </si>
  <si>
    <r>
      <rPr>
        <sz val="12"/>
        <rFont val="DejaVu Sans"/>
        <family val="2"/>
      </rPr>
      <t>給油量（ｋｌ</t>
    </r>
    <r>
      <rPr>
        <sz val="12"/>
        <rFont val="ＭＳ Ｐゴシック"/>
        <family val="3"/>
        <charset val="128"/>
      </rPr>
      <t>/</t>
    </r>
    <r>
      <rPr>
        <sz val="12"/>
        <rFont val="DejaVu Sans"/>
        <family val="2"/>
      </rPr>
      <t>年度）</t>
    </r>
  </si>
  <si>
    <r>
      <rPr>
        <sz val="12"/>
        <rFont val="DejaVu Sans"/>
        <family val="2"/>
      </rPr>
      <t>下記の成分などについては</t>
    </r>
    <r>
      <rPr>
        <b/>
        <u/>
        <sz val="12"/>
        <rFont val="DejaVu Sans"/>
        <family val="2"/>
      </rPr>
      <t>製品安全データシート（ＳＤＳ）</t>
    </r>
    <r>
      <rPr>
        <sz val="12"/>
        <rFont val="DejaVu Sans"/>
        <family val="2"/>
      </rPr>
      <t>で確認してください。</t>
    </r>
  </si>
  <si>
    <t>物質名</t>
  </si>
  <si>
    <t>含有率（％）</t>
  </si>
  <si>
    <r>
      <rPr>
        <sz val="12"/>
        <color indexed="12"/>
        <rFont val="DejaVu Sans"/>
        <family val="2"/>
      </rPr>
      <t>※不明な場合には</t>
    </r>
    <r>
      <rPr>
        <b/>
        <sz val="12"/>
        <color indexed="12"/>
        <rFont val="ＭＳ Ｐゴシック"/>
        <family val="3"/>
        <charset val="128"/>
      </rPr>
      <t>0.60</t>
    </r>
    <r>
      <rPr>
        <sz val="12"/>
        <color indexed="12"/>
        <rFont val="DejaVu Sans"/>
        <family val="2"/>
      </rPr>
      <t>と入力してください</t>
    </r>
  </si>
  <si>
    <r>
      <rPr>
        <sz val="12"/>
        <color indexed="12"/>
        <rFont val="DejaVu Sans"/>
        <family val="2"/>
      </rPr>
      <t>※不明な場合には</t>
    </r>
    <r>
      <rPr>
        <b/>
        <sz val="12"/>
        <color indexed="12"/>
        <rFont val="ＭＳ Ｐゴシック"/>
        <family val="3"/>
        <charset val="128"/>
      </rPr>
      <t>24</t>
    </r>
    <r>
      <rPr>
        <sz val="12"/>
        <color indexed="12"/>
        <rFont val="DejaVu Sans"/>
        <family val="2"/>
      </rPr>
      <t>と入力してください</t>
    </r>
  </si>
  <si>
    <r>
      <rPr>
        <sz val="12"/>
        <color indexed="12"/>
        <rFont val="DejaVu Sans"/>
        <family val="2"/>
      </rPr>
      <t>※不明な場合には</t>
    </r>
    <r>
      <rPr>
        <b/>
        <sz val="12"/>
        <color indexed="12"/>
        <rFont val="ＭＳ Ｐゴシック"/>
        <family val="3"/>
        <charset val="128"/>
      </rPr>
      <t>5.2</t>
    </r>
    <r>
      <rPr>
        <sz val="12"/>
        <color indexed="12"/>
        <rFont val="DejaVu Sans"/>
        <family val="2"/>
      </rPr>
      <t>と入力してください</t>
    </r>
  </si>
  <si>
    <t>ヘキサン</t>
  </si>
  <si>
    <r>
      <rPr>
        <sz val="12"/>
        <color indexed="12"/>
        <rFont val="DejaVu Sans"/>
        <family val="2"/>
      </rPr>
      <t>※不明な場合には</t>
    </r>
    <r>
      <rPr>
        <b/>
        <sz val="12"/>
        <color indexed="12"/>
        <rFont val="ＭＳ Ｐゴシック"/>
        <family val="3"/>
        <charset val="128"/>
      </rPr>
      <t>1.0</t>
    </r>
    <r>
      <rPr>
        <sz val="12"/>
        <color indexed="12"/>
        <rFont val="DejaVu Sans"/>
        <family val="2"/>
      </rPr>
      <t>と入力してください</t>
    </r>
  </si>
  <si>
    <r>
      <rPr>
        <sz val="12"/>
        <color indexed="12"/>
        <rFont val="DejaVu Sans"/>
        <family val="2"/>
      </rPr>
      <t>※不明な場合には</t>
    </r>
    <r>
      <rPr>
        <b/>
        <sz val="12"/>
        <color indexed="12"/>
        <rFont val="ＭＳ Ｐゴシック"/>
        <family val="3"/>
        <charset val="128"/>
      </rPr>
      <t>1.2</t>
    </r>
    <r>
      <rPr>
        <sz val="12"/>
        <color indexed="12"/>
        <rFont val="DejaVu Sans"/>
        <family val="2"/>
      </rPr>
      <t>と入力してください</t>
    </r>
  </si>
  <si>
    <r>
      <rPr>
        <sz val="11"/>
        <rFont val="ＭＳ Ｐゴシック"/>
        <family val="3"/>
        <charset val="128"/>
      </rPr>
      <t>1,2,4-</t>
    </r>
    <r>
      <rPr>
        <sz val="11"/>
        <rFont val="DejaVu Sans"/>
        <family val="2"/>
      </rPr>
      <t>トリメチルベンゼン</t>
    </r>
  </si>
  <si>
    <r>
      <rPr>
        <sz val="12"/>
        <color indexed="12"/>
        <rFont val="DejaVu Sans"/>
        <family val="2"/>
      </rPr>
      <t>※不明な場合には</t>
    </r>
    <r>
      <rPr>
        <b/>
        <sz val="12"/>
        <color indexed="12"/>
        <rFont val="ＭＳ Ｐゴシック"/>
        <family val="3"/>
        <charset val="128"/>
      </rPr>
      <t>4.3</t>
    </r>
    <r>
      <rPr>
        <sz val="12"/>
        <color indexed="12"/>
        <rFont val="DejaVu Sans"/>
        <family val="2"/>
      </rPr>
      <t>と入力してください</t>
    </r>
  </si>
  <si>
    <r>
      <rPr>
        <sz val="11"/>
        <rFont val="ＭＳ Ｐゴシック"/>
        <family val="3"/>
        <charset val="128"/>
      </rPr>
      <t>1,3,5-</t>
    </r>
    <r>
      <rPr>
        <sz val="11"/>
        <rFont val="DejaVu Sans"/>
        <family val="2"/>
      </rPr>
      <t>トリメチルベンゼン</t>
    </r>
  </si>
  <si>
    <r>
      <rPr>
        <sz val="12"/>
        <rFont val="DejaVu Sans"/>
        <family val="2"/>
      </rPr>
      <t>比重</t>
    </r>
    <r>
      <rPr>
        <sz val="12"/>
        <rFont val="ＭＳ Ｐゴシック"/>
        <family val="3"/>
        <charset val="128"/>
      </rPr>
      <t>(</t>
    </r>
    <r>
      <rPr>
        <sz val="12"/>
        <rFont val="DejaVu Sans"/>
        <family val="2"/>
      </rPr>
      <t>密度）</t>
    </r>
  </si>
  <si>
    <r>
      <rPr>
        <sz val="12"/>
        <color indexed="12"/>
        <rFont val="DejaVu Sans"/>
        <family val="2"/>
      </rPr>
      <t>※不明な場合には</t>
    </r>
    <r>
      <rPr>
        <b/>
        <sz val="12"/>
        <color indexed="12"/>
        <rFont val="ＭＳ Ｐゴシック"/>
        <family val="3"/>
        <charset val="128"/>
      </rPr>
      <t>0.75</t>
    </r>
    <r>
      <rPr>
        <sz val="12"/>
        <color indexed="12"/>
        <rFont val="DejaVu Sans"/>
        <family val="2"/>
      </rPr>
      <t>と入力してください</t>
    </r>
  </si>
  <si>
    <t>レギュラーガソリンについて</t>
  </si>
  <si>
    <r>
      <rPr>
        <sz val="12"/>
        <color indexed="12"/>
        <rFont val="DejaVu Sans"/>
        <family val="2"/>
      </rPr>
      <t>※不明な場合には</t>
    </r>
    <r>
      <rPr>
        <b/>
        <sz val="12"/>
        <color indexed="12"/>
        <rFont val="ＭＳ Ｐゴシック"/>
        <family val="3"/>
        <charset val="128"/>
      </rPr>
      <t>0.67</t>
    </r>
    <r>
      <rPr>
        <sz val="12"/>
        <color indexed="12"/>
        <rFont val="DejaVu Sans"/>
        <family val="2"/>
      </rPr>
      <t>と入力してください</t>
    </r>
  </si>
  <si>
    <r>
      <rPr>
        <sz val="12"/>
        <color indexed="12"/>
        <rFont val="DejaVu Sans"/>
        <family val="2"/>
      </rPr>
      <t>※不明な場合には</t>
    </r>
    <r>
      <rPr>
        <b/>
        <sz val="12"/>
        <color indexed="12"/>
        <rFont val="ＭＳ Ｐゴシック"/>
        <family val="3"/>
        <charset val="128"/>
      </rPr>
      <t>8.5</t>
    </r>
    <r>
      <rPr>
        <sz val="12"/>
        <color indexed="12"/>
        <rFont val="DejaVu Sans"/>
        <family val="2"/>
      </rPr>
      <t>と入力してください</t>
    </r>
  </si>
  <si>
    <r>
      <rPr>
        <sz val="12"/>
        <color indexed="12"/>
        <rFont val="DejaVu Sans"/>
        <family val="2"/>
      </rPr>
      <t>※不明な場合には</t>
    </r>
    <r>
      <rPr>
        <b/>
        <sz val="12"/>
        <color indexed="12"/>
        <rFont val="ＭＳ Ｐゴシック"/>
        <family val="3"/>
        <charset val="128"/>
      </rPr>
      <t>4.4</t>
    </r>
    <r>
      <rPr>
        <sz val="12"/>
        <color indexed="12"/>
        <rFont val="DejaVu Sans"/>
        <family val="2"/>
      </rPr>
      <t>と入力してください</t>
    </r>
  </si>
  <si>
    <r>
      <rPr>
        <sz val="12"/>
        <color indexed="12"/>
        <rFont val="DejaVu Sans"/>
        <family val="2"/>
      </rPr>
      <t>※不明な場合には</t>
    </r>
    <r>
      <rPr>
        <b/>
        <sz val="12"/>
        <color indexed="12"/>
        <rFont val="ＭＳ Ｐゴシック"/>
        <family val="3"/>
        <charset val="128"/>
      </rPr>
      <t>3.8</t>
    </r>
    <r>
      <rPr>
        <sz val="12"/>
        <color indexed="12"/>
        <rFont val="DejaVu Sans"/>
        <family val="2"/>
      </rPr>
      <t>と入力してください</t>
    </r>
  </si>
  <si>
    <r>
      <rPr>
        <sz val="12"/>
        <color indexed="12"/>
        <rFont val="DejaVu Sans"/>
        <family val="2"/>
      </rPr>
      <t>※不明な場合には</t>
    </r>
    <r>
      <rPr>
        <b/>
        <sz val="12"/>
        <color indexed="12"/>
        <rFont val="ＭＳ Ｐゴシック"/>
        <family val="3"/>
        <charset val="128"/>
      </rPr>
      <t>2.8</t>
    </r>
    <r>
      <rPr>
        <sz val="12"/>
        <color indexed="12"/>
        <rFont val="DejaVu Sans"/>
        <family val="2"/>
      </rPr>
      <t>と入力してください</t>
    </r>
  </si>
  <si>
    <r>
      <rPr>
        <sz val="12"/>
        <color indexed="12"/>
        <rFont val="DejaVu Sans"/>
        <family val="2"/>
      </rPr>
      <t>※不明な場合には</t>
    </r>
    <r>
      <rPr>
        <b/>
        <sz val="12"/>
        <color indexed="12"/>
        <rFont val="ＭＳ Ｐゴシック"/>
        <family val="3"/>
        <charset val="128"/>
      </rPr>
      <t>0.0</t>
    </r>
    <r>
      <rPr>
        <sz val="12"/>
        <color indexed="12"/>
        <rFont val="DejaVu Sans"/>
        <family val="2"/>
      </rPr>
      <t>と入力してください</t>
    </r>
  </si>
  <si>
    <r>
      <rPr>
        <sz val="12"/>
        <color indexed="12"/>
        <rFont val="DejaVu Sans"/>
        <family val="2"/>
      </rPr>
      <t>※不明な場合には</t>
    </r>
    <r>
      <rPr>
        <b/>
        <sz val="12"/>
        <color indexed="12"/>
        <rFont val="ＭＳ Ｐゴシック"/>
        <family val="3"/>
        <charset val="128"/>
      </rPr>
      <t>0.72</t>
    </r>
    <r>
      <rPr>
        <sz val="12"/>
        <color indexed="12"/>
        <rFont val="DejaVu Sans"/>
        <family val="2"/>
      </rPr>
      <t>と入力してください</t>
    </r>
  </si>
  <si>
    <t>灯油について</t>
  </si>
  <si>
    <r>
      <rPr>
        <sz val="12"/>
        <rFont val="DejaVu Sans"/>
        <family val="2"/>
      </rPr>
      <t>下記の成分などについては</t>
    </r>
    <r>
      <rPr>
        <b/>
        <u/>
        <sz val="12"/>
        <rFont val="DejaVu Sans"/>
        <family val="2"/>
      </rPr>
      <t>製品安全データシート（ＭＳＤＳ）</t>
    </r>
    <r>
      <rPr>
        <sz val="12"/>
        <rFont val="DejaVu Sans"/>
        <family val="2"/>
      </rPr>
      <t>で確認してください。</t>
    </r>
  </si>
  <si>
    <r>
      <rPr>
        <sz val="12"/>
        <color indexed="12"/>
        <rFont val="DejaVu Sans"/>
        <family val="2"/>
      </rPr>
      <t>※不明な場合には</t>
    </r>
    <r>
      <rPr>
        <b/>
        <sz val="12"/>
        <color indexed="12"/>
        <rFont val="ＭＳ Ｐゴシック"/>
        <family val="3"/>
        <charset val="128"/>
      </rPr>
      <t>1.4</t>
    </r>
    <r>
      <rPr>
        <sz val="12"/>
        <color indexed="12"/>
        <rFont val="DejaVu Sans"/>
        <family val="2"/>
      </rPr>
      <t>と入力してください</t>
    </r>
  </si>
  <si>
    <r>
      <rPr>
        <sz val="12"/>
        <color indexed="12"/>
        <rFont val="DejaVu Sans"/>
        <family val="2"/>
      </rPr>
      <t>※不明な場合には</t>
    </r>
    <r>
      <rPr>
        <b/>
        <sz val="12"/>
        <color indexed="12"/>
        <rFont val="ＭＳ Ｐゴシック"/>
        <family val="3"/>
        <charset val="128"/>
      </rPr>
      <t>1.7</t>
    </r>
    <r>
      <rPr>
        <sz val="12"/>
        <color indexed="12"/>
        <rFont val="DejaVu Sans"/>
        <family val="2"/>
      </rPr>
      <t>と入力してください</t>
    </r>
  </si>
  <si>
    <r>
      <rPr>
        <sz val="12"/>
        <color indexed="12"/>
        <rFont val="DejaVu Sans"/>
        <family val="2"/>
      </rPr>
      <t>※不明な場合には</t>
    </r>
    <r>
      <rPr>
        <b/>
        <sz val="12"/>
        <color indexed="12"/>
        <rFont val="ＭＳ Ｐゴシック"/>
        <family val="3"/>
        <charset val="128"/>
      </rPr>
      <t>0.79</t>
    </r>
    <r>
      <rPr>
        <sz val="12"/>
        <color indexed="12"/>
        <rFont val="DejaVu Sans"/>
        <family val="2"/>
      </rPr>
      <t>と入力してください</t>
    </r>
  </si>
  <si>
    <r>
      <rPr>
        <sz val="14"/>
        <rFont val="ＭＳ Ｐゴシック"/>
        <family val="3"/>
        <charset val="128"/>
      </rPr>
      <t>(1)</t>
    </r>
    <r>
      <rPr>
        <sz val="14"/>
        <rFont val="DejaVu Sans"/>
        <family val="2"/>
      </rPr>
      <t>環境確保条例の使用量の計算方法</t>
    </r>
  </si>
  <si>
    <t>【使用量】</t>
  </si>
  <si>
    <t>赤字が提出値です</t>
  </si>
  <si>
    <t>×</t>
  </si>
  <si>
    <t>ベンゼンの含有率</t>
  </si>
  <si>
    <r>
      <rPr>
        <sz val="12"/>
        <rFont val="DejaVu Sans"/>
        <family val="2"/>
      </rPr>
      <t>ベンゼンの使用量</t>
    </r>
    <r>
      <rPr>
        <sz val="12"/>
        <rFont val="ＭＳ Ｐゴシック"/>
        <family val="3"/>
        <charset val="128"/>
      </rPr>
      <t>(kg/</t>
    </r>
    <r>
      <rPr>
        <sz val="12"/>
        <rFont val="DejaVu Sans"/>
        <family val="2"/>
      </rPr>
      <t>年度</t>
    </r>
    <r>
      <rPr>
        <sz val="12"/>
        <rFont val="ＭＳ Ｐゴシック"/>
        <family val="3"/>
        <charset val="128"/>
      </rPr>
      <t>)</t>
    </r>
  </si>
  <si>
    <t>合計計算</t>
  </si>
  <si>
    <t>整数化</t>
  </si>
  <si>
    <t>桁数</t>
  </si>
  <si>
    <t>数値化</t>
  </si>
  <si>
    <r>
      <rPr>
        <sz val="12"/>
        <rFont val="DejaVu Sans"/>
        <family val="2"/>
      </rPr>
      <t>有効数字</t>
    </r>
    <r>
      <rPr>
        <sz val="12"/>
        <rFont val="ＭＳ Ｐゴシック"/>
        <family val="3"/>
        <charset val="128"/>
      </rPr>
      <t>2</t>
    </r>
    <r>
      <rPr>
        <sz val="12"/>
        <rFont val="DejaVu Sans"/>
        <family val="2"/>
      </rPr>
      <t>桁</t>
    </r>
  </si>
  <si>
    <t>計</t>
  </si>
  <si>
    <t>トルエンの含有率</t>
  </si>
  <si>
    <r>
      <rPr>
        <sz val="12"/>
        <rFont val="DejaVu Sans"/>
        <family val="2"/>
      </rPr>
      <t>トルエンの使用量</t>
    </r>
    <r>
      <rPr>
        <sz val="12"/>
        <rFont val="ＭＳ Ｐゴシック"/>
        <family val="3"/>
        <charset val="128"/>
      </rPr>
      <t>(kg/</t>
    </r>
    <r>
      <rPr>
        <sz val="12"/>
        <rFont val="DejaVu Sans"/>
        <family val="2"/>
      </rPr>
      <t>年度</t>
    </r>
    <r>
      <rPr>
        <sz val="12"/>
        <rFont val="ＭＳ Ｐゴシック"/>
        <family val="3"/>
        <charset val="128"/>
      </rPr>
      <t>)</t>
    </r>
  </si>
  <si>
    <t>キシレンの含有率</t>
  </si>
  <si>
    <r>
      <rPr>
        <sz val="12"/>
        <rFont val="DejaVu Sans"/>
        <family val="2"/>
      </rPr>
      <t>キシレンの使用量</t>
    </r>
    <r>
      <rPr>
        <sz val="12"/>
        <rFont val="ＭＳ Ｐゴシック"/>
        <family val="3"/>
        <charset val="128"/>
      </rPr>
      <t>(kg/</t>
    </r>
    <r>
      <rPr>
        <sz val="12"/>
        <rFont val="DejaVu Sans"/>
        <family val="2"/>
      </rPr>
      <t>年度</t>
    </r>
    <r>
      <rPr>
        <sz val="12"/>
        <rFont val="ＭＳ Ｐゴシック"/>
        <family val="3"/>
        <charset val="128"/>
      </rPr>
      <t>)</t>
    </r>
  </si>
  <si>
    <t>ヘキサンの含有率</t>
  </si>
  <si>
    <r>
      <rPr>
        <sz val="12"/>
        <rFont val="DejaVu Sans"/>
        <family val="2"/>
      </rPr>
      <t>ヘキサンの使用量</t>
    </r>
    <r>
      <rPr>
        <sz val="12"/>
        <rFont val="ＭＳ Ｐゴシック"/>
        <family val="3"/>
        <charset val="128"/>
      </rPr>
      <t>(kg/</t>
    </r>
    <r>
      <rPr>
        <sz val="12"/>
        <rFont val="DejaVu Sans"/>
        <family val="2"/>
      </rPr>
      <t>年度</t>
    </r>
    <r>
      <rPr>
        <sz val="12"/>
        <rFont val="ＭＳ Ｐゴシック"/>
        <family val="3"/>
        <charset val="128"/>
      </rPr>
      <t>)</t>
    </r>
  </si>
  <si>
    <r>
      <rPr>
        <b/>
        <sz val="11"/>
        <rFont val="DejaVu Sans"/>
        <family val="2"/>
      </rPr>
      <t>（</t>
    </r>
    <r>
      <rPr>
        <b/>
        <sz val="11"/>
        <rFont val="ＭＳ Ｐゴシック"/>
        <family val="3"/>
        <charset val="128"/>
      </rPr>
      <t>n-</t>
    </r>
    <r>
      <rPr>
        <b/>
        <sz val="11"/>
        <rFont val="DejaVu Sans"/>
        <family val="2"/>
      </rPr>
      <t>ヘキサン、ノルマル－ヘキサン）</t>
    </r>
  </si>
  <si>
    <t>ｴﾁﾙﾍﾞﾝｾﾞﾝの含有率</t>
  </si>
  <si>
    <r>
      <rPr>
        <sz val="12"/>
        <rFont val="DejaVu Sans"/>
        <family val="2"/>
      </rPr>
      <t>ｴﾁﾙﾍﾞﾝｾﾞﾝの使用量</t>
    </r>
    <r>
      <rPr>
        <sz val="12"/>
        <rFont val="ＭＳ Ｐゴシック"/>
        <family val="3"/>
        <charset val="128"/>
      </rPr>
      <t>(kg/</t>
    </r>
    <r>
      <rPr>
        <sz val="12"/>
        <rFont val="DejaVu Sans"/>
        <family val="2"/>
      </rPr>
      <t>年度</t>
    </r>
    <r>
      <rPr>
        <sz val="12"/>
        <rFont val="ＭＳ Ｐゴシック"/>
        <family val="3"/>
        <charset val="128"/>
      </rPr>
      <t>)</t>
    </r>
  </si>
  <si>
    <r>
      <rPr>
        <sz val="11"/>
        <color indexed="10"/>
        <rFont val="DejaVu Sans"/>
        <family val="2"/>
      </rPr>
      <t>（</t>
    </r>
    <r>
      <rPr>
        <sz val="11"/>
        <color indexed="10"/>
        <rFont val="ＭＳ Ｐゴシック"/>
        <family val="3"/>
        <charset val="128"/>
      </rPr>
      <t>PRTR</t>
    </r>
    <r>
      <rPr>
        <sz val="11"/>
        <color indexed="10"/>
        <rFont val="DejaVu Sans"/>
        <family val="2"/>
      </rPr>
      <t>のみ）</t>
    </r>
  </si>
  <si>
    <r>
      <rPr>
        <b/>
        <sz val="14"/>
        <rFont val="ＭＳ Ｐゴシック"/>
        <family val="3"/>
        <charset val="128"/>
      </rPr>
      <t>1,2,4-</t>
    </r>
    <r>
      <rPr>
        <b/>
        <sz val="14"/>
        <rFont val="DejaVu Sans"/>
        <family val="2"/>
      </rPr>
      <t>トリメチルベンゼン</t>
    </r>
  </si>
  <si>
    <r>
      <rPr>
        <sz val="12"/>
        <rFont val="ＭＳ Ｐゴシック"/>
        <family val="3"/>
        <charset val="128"/>
      </rPr>
      <t>1,2,4-</t>
    </r>
    <r>
      <rPr>
        <sz val="12"/>
        <rFont val="DejaVu Sans"/>
        <family val="2"/>
      </rPr>
      <t>ﾄﾘﾒﾁﾙ…の含有率</t>
    </r>
  </si>
  <si>
    <r>
      <rPr>
        <sz val="12"/>
        <rFont val="ＭＳ Ｐゴシック"/>
        <family val="3"/>
        <charset val="128"/>
      </rPr>
      <t>1,2,4-</t>
    </r>
    <r>
      <rPr>
        <sz val="12"/>
        <rFont val="DejaVu Sans"/>
        <family val="2"/>
      </rPr>
      <t>ﾄﾘﾒﾁﾙ…の使用量</t>
    </r>
    <r>
      <rPr>
        <sz val="12"/>
        <rFont val="ＭＳ Ｐゴシック"/>
        <family val="3"/>
        <charset val="128"/>
      </rPr>
      <t>(kg/</t>
    </r>
    <r>
      <rPr>
        <sz val="12"/>
        <rFont val="DejaVu Sans"/>
        <family val="2"/>
      </rPr>
      <t>年度</t>
    </r>
    <r>
      <rPr>
        <sz val="12"/>
        <rFont val="ＭＳ Ｐゴシック"/>
        <family val="3"/>
        <charset val="128"/>
      </rPr>
      <t>)</t>
    </r>
  </si>
  <si>
    <r>
      <rPr>
        <b/>
        <sz val="14"/>
        <rFont val="ＭＳ Ｐゴシック"/>
        <family val="3"/>
        <charset val="128"/>
      </rPr>
      <t>1,3,5-</t>
    </r>
    <r>
      <rPr>
        <b/>
        <sz val="14"/>
        <rFont val="DejaVu Sans"/>
        <family val="2"/>
      </rPr>
      <t>トリメチルベンゼン</t>
    </r>
  </si>
  <si>
    <r>
      <rPr>
        <sz val="12"/>
        <rFont val="ＭＳ Ｐゴシック"/>
        <family val="3"/>
        <charset val="128"/>
      </rPr>
      <t>1,3,5-</t>
    </r>
    <r>
      <rPr>
        <sz val="12"/>
        <rFont val="DejaVu Sans"/>
        <family val="2"/>
      </rPr>
      <t>ﾄﾘﾒﾁﾙ…の含有率</t>
    </r>
  </si>
  <si>
    <r>
      <rPr>
        <sz val="12"/>
        <rFont val="ＭＳ Ｐゴシック"/>
        <family val="3"/>
        <charset val="128"/>
      </rPr>
      <t>1,3,5-</t>
    </r>
    <r>
      <rPr>
        <sz val="12"/>
        <rFont val="DejaVu Sans"/>
        <family val="2"/>
      </rPr>
      <t>ﾄﾘﾒﾁﾙ…の使用量</t>
    </r>
    <r>
      <rPr>
        <sz val="12"/>
        <rFont val="ＭＳ Ｐゴシック"/>
        <family val="3"/>
        <charset val="128"/>
      </rPr>
      <t>(kg/</t>
    </r>
    <r>
      <rPr>
        <sz val="12"/>
        <rFont val="DejaVu Sans"/>
        <family val="2"/>
      </rPr>
      <t>年度</t>
    </r>
    <r>
      <rPr>
        <sz val="12"/>
        <rFont val="ＭＳ Ｐゴシック"/>
        <family val="3"/>
        <charset val="128"/>
      </rPr>
      <t>)</t>
    </r>
  </si>
  <si>
    <r>
      <rPr>
        <sz val="14"/>
        <rFont val="ＭＳ Ｐゴシック"/>
        <family val="3"/>
        <charset val="128"/>
      </rPr>
      <t>(2)</t>
    </r>
    <r>
      <rPr>
        <sz val="14"/>
        <rFont val="DejaVu Sans"/>
        <family val="2"/>
      </rPr>
      <t>環境確保条例の製品としての出荷量の計算方法</t>
    </r>
  </si>
  <si>
    <t>【製品としての出荷量】</t>
  </si>
  <si>
    <r>
      <rPr>
        <sz val="12"/>
        <rFont val="DejaVu Sans"/>
        <family val="2"/>
      </rPr>
      <t>ベンゼンの出荷量</t>
    </r>
    <r>
      <rPr>
        <sz val="12"/>
        <rFont val="ＭＳ Ｐゴシック"/>
        <family val="3"/>
        <charset val="128"/>
      </rPr>
      <t>(kg/</t>
    </r>
    <r>
      <rPr>
        <sz val="12"/>
        <rFont val="DejaVu Sans"/>
        <family val="2"/>
      </rPr>
      <t>年度</t>
    </r>
    <r>
      <rPr>
        <sz val="12"/>
        <rFont val="ＭＳ Ｐゴシック"/>
        <family val="3"/>
        <charset val="128"/>
      </rPr>
      <t>)</t>
    </r>
  </si>
  <si>
    <r>
      <rPr>
        <sz val="12"/>
        <rFont val="DejaVu Sans"/>
        <family val="2"/>
      </rPr>
      <t>トルエンの出荷量</t>
    </r>
    <r>
      <rPr>
        <sz val="12"/>
        <rFont val="ＭＳ Ｐゴシック"/>
        <family val="3"/>
        <charset val="128"/>
      </rPr>
      <t>(kg/</t>
    </r>
    <r>
      <rPr>
        <sz val="12"/>
        <rFont val="DejaVu Sans"/>
        <family val="2"/>
      </rPr>
      <t>年度</t>
    </r>
    <r>
      <rPr>
        <sz val="12"/>
        <rFont val="ＭＳ Ｐゴシック"/>
        <family val="3"/>
        <charset val="128"/>
      </rPr>
      <t>)</t>
    </r>
  </si>
  <si>
    <r>
      <rPr>
        <sz val="12"/>
        <rFont val="DejaVu Sans"/>
        <family val="2"/>
      </rPr>
      <t>キシレンの出荷量</t>
    </r>
    <r>
      <rPr>
        <sz val="12"/>
        <rFont val="ＭＳ Ｐゴシック"/>
        <family val="3"/>
        <charset val="128"/>
      </rPr>
      <t>(kg/</t>
    </r>
    <r>
      <rPr>
        <sz val="12"/>
        <rFont val="DejaVu Sans"/>
        <family val="2"/>
      </rPr>
      <t>年度</t>
    </r>
    <r>
      <rPr>
        <sz val="12"/>
        <rFont val="ＭＳ Ｐゴシック"/>
        <family val="3"/>
        <charset val="128"/>
      </rPr>
      <t>)</t>
    </r>
  </si>
  <si>
    <r>
      <rPr>
        <sz val="12"/>
        <rFont val="DejaVu Sans"/>
        <family val="2"/>
      </rPr>
      <t>ヘキサンの出荷量</t>
    </r>
    <r>
      <rPr>
        <sz val="12"/>
        <rFont val="ＭＳ Ｐゴシック"/>
        <family val="3"/>
        <charset val="128"/>
      </rPr>
      <t>(kg/</t>
    </r>
    <r>
      <rPr>
        <sz val="12"/>
        <rFont val="DejaVu Sans"/>
        <family val="2"/>
      </rPr>
      <t>年度</t>
    </r>
    <r>
      <rPr>
        <sz val="12"/>
        <rFont val="ＭＳ Ｐゴシック"/>
        <family val="3"/>
        <charset val="128"/>
      </rPr>
      <t>)</t>
    </r>
  </si>
  <si>
    <r>
      <rPr>
        <sz val="12"/>
        <rFont val="DejaVu Sans"/>
        <family val="2"/>
      </rPr>
      <t>ｴﾁﾙﾍﾞﾝｾﾞﾝの出荷量</t>
    </r>
    <r>
      <rPr>
        <sz val="12"/>
        <rFont val="ＭＳ Ｐゴシック"/>
        <family val="3"/>
        <charset val="128"/>
      </rPr>
      <t>(kg/</t>
    </r>
    <r>
      <rPr>
        <sz val="12"/>
        <rFont val="DejaVu Sans"/>
        <family val="2"/>
      </rPr>
      <t>年度</t>
    </r>
    <r>
      <rPr>
        <sz val="12"/>
        <rFont val="ＭＳ Ｐゴシック"/>
        <family val="3"/>
        <charset val="128"/>
      </rPr>
      <t>)</t>
    </r>
  </si>
  <si>
    <r>
      <rPr>
        <sz val="12"/>
        <rFont val="ＭＳ Ｐゴシック"/>
        <family val="3"/>
        <charset val="128"/>
      </rPr>
      <t>1,2,4-</t>
    </r>
    <r>
      <rPr>
        <sz val="12"/>
        <rFont val="DejaVu Sans"/>
        <family val="2"/>
      </rPr>
      <t>ﾄﾘﾒﾁﾙ…の出荷量</t>
    </r>
    <r>
      <rPr>
        <sz val="12"/>
        <rFont val="ＭＳ Ｐゴシック"/>
        <family val="3"/>
        <charset val="128"/>
      </rPr>
      <t>(kg/</t>
    </r>
    <r>
      <rPr>
        <sz val="12"/>
        <rFont val="DejaVu Sans"/>
        <family val="2"/>
      </rPr>
      <t>年度</t>
    </r>
    <r>
      <rPr>
        <sz val="12"/>
        <rFont val="ＭＳ Ｐゴシック"/>
        <family val="3"/>
        <charset val="128"/>
      </rPr>
      <t>)</t>
    </r>
  </si>
  <si>
    <r>
      <rPr>
        <sz val="12"/>
        <rFont val="ＭＳ Ｐゴシック"/>
        <family val="3"/>
        <charset val="128"/>
      </rPr>
      <t>1,3,5-</t>
    </r>
    <r>
      <rPr>
        <sz val="12"/>
        <rFont val="DejaVu Sans"/>
        <family val="2"/>
      </rPr>
      <t>ﾄﾘﾒﾁﾙ…の出荷量</t>
    </r>
    <r>
      <rPr>
        <sz val="12"/>
        <rFont val="ＭＳ Ｐゴシック"/>
        <family val="3"/>
        <charset val="128"/>
      </rPr>
      <t>(kg/</t>
    </r>
    <r>
      <rPr>
        <sz val="12"/>
        <rFont val="DejaVu Sans"/>
        <family val="2"/>
      </rPr>
      <t>年度</t>
    </r>
    <r>
      <rPr>
        <sz val="12"/>
        <rFont val="ＭＳ Ｐゴシック"/>
        <family val="3"/>
        <charset val="128"/>
      </rPr>
      <t>)</t>
    </r>
  </si>
  <si>
    <r>
      <rPr>
        <sz val="14"/>
        <rFont val="ＭＳ Ｐゴシック"/>
        <family val="3"/>
        <charset val="128"/>
      </rPr>
      <t>(3)</t>
    </r>
    <r>
      <rPr>
        <sz val="14"/>
        <rFont val="DejaVu Sans"/>
        <family val="2"/>
      </rPr>
      <t>環境確保条例及びＰＲＴＲ制度の大気中への排出量の計算方法</t>
    </r>
  </si>
  <si>
    <t>【排出量】</t>
  </si>
  <si>
    <r>
      <rPr>
        <sz val="12"/>
        <rFont val="DejaVu Sans"/>
        <family val="2"/>
      </rPr>
      <t>受入量（ｋｌ</t>
    </r>
    <r>
      <rPr>
        <sz val="12"/>
        <rFont val="ＭＳ Ｐゴシック"/>
        <family val="3"/>
        <charset val="128"/>
      </rPr>
      <t>/</t>
    </r>
    <r>
      <rPr>
        <sz val="12"/>
        <rFont val="DejaVu Sans"/>
        <family val="2"/>
      </rPr>
      <t>年度</t>
    </r>
    <r>
      <rPr>
        <sz val="12"/>
        <rFont val="ＭＳ Ｐゴシック"/>
        <family val="3"/>
        <charset val="128"/>
      </rPr>
      <t>)</t>
    </r>
  </si>
  <si>
    <t>受入時排出係数</t>
  </si>
  <si>
    <t>回収装置係数</t>
  </si>
  <si>
    <t>＋</t>
  </si>
  <si>
    <t>給油時排出係数</t>
  </si>
  <si>
    <r>
      <rPr>
        <sz val="12"/>
        <rFont val="DejaVu Sans"/>
        <family val="2"/>
      </rPr>
      <t>排出量（Ｋｇ</t>
    </r>
    <r>
      <rPr>
        <sz val="12"/>
        <rFont val="ＭＳ Ｐゴシック"/>
        <family val="3"/>
        <charset val="128"/>
      </rPr>
      <t>/</t>
    </r>
    <r>
      <rPr>
        <sz val="12"/>
        <rFont val="DejaVu Sans"/>
        <family val="2"/>
      </rPr>
      <t>年度）</t>
    </r>
  </si>
  <si>
    <t>結果文字</t>
  </si>
  <si>
    <t>小数点２桁切捨て</t>
  </si>
  <si>
    <t>文字化</t>
  </si>
  <si>
    <t>小数点位置</t>
  </si>
  <si>
    <t>有効数字３桁目四捨五入</t>
  </si>
  <si>
    <t>最終結果</t>
  </si>
  <si>
    <t>注：</t>
  </si>
  <si>
    <t>①給油量とは、給油所構内でのミニローリーへの給油を含む。</t>
  </si>
  <si>
    <t>②給油所外での、ミニローリーからポリタンク及びホームタンクへの給油は含めない。</t>
  </si>
  <si>
    <t>③排出係数は、体積から質量への単位変換を含む。</t>
  </si>
  <si>
    <t>④ベーパー回収装置を設置していない場合。回収装置係数＝１</t>
  </si>
  <si>
    <t>　ベーパー回収装置を設置している場合。回収装置係数＝０．１５</t>
  </si>
  <si>
    <t>燃料小売業における排出量等提出情報</t>
  </si>
  <si>
    <t>　　　　  　年度提出用</t>
  </si>
  <si>
    <t>　　  　　　年度実績</t>
  </si>
  <si>
    <t>事業所名：</t>
  </si>
  <si>
    <t>１　提出の有無</t>
  </si>
  <si>
    <t>受入量及び給油量</t>
  </si>
  <si>
    <t>２　提出の有無</t>
  </si>
  <si>
    <r>
      <rPr>
        <sz val="12"/>
        <rFont val="DejaVu Sans"/>
        <family val="2"/>
      </rPr>
      <t>取扱量</t>
    </r>
    <r>
      <rPr>
        <sz val="12"/>
        <color indexed="10"/>
        <rFont val="DejaVu Sans"/>
        <family val="2"/>
      </rPr>
      <t>（使用量）</t>
    </r>
  </si>
  <si>
    <t>化学物質適正管理（条例）</t>
  </si>
  <si>
    <r>
      <rPr>
        <sz val="12"/>
        <rFont val="ＭＳ Ｐゴシック"/>
        <family val="3"/>
        <charset val="128"/>
      </rPr>
      <t>PRTR</t>
    </r>
    <r>
      <rPr>
        <sz val="12"/>
        <rFont val="DejaVu Sans"/>
        <family val="2"/>
      </rPr>
      <t>（国の法律）</t>
    </r>
  </si>
  <si>
    <t>PRTR</t>
  </si>
  <si>
    <t>条件</t>
  </si>
  <si>
    <t>報告</t>
  </si>
  <si>
    <t>番号</t>
  </si>
  <si>
    <t>届出</t>
  </si>
  <si>
    <t>号番号</t>
  </si>
  <si>
    <t>別紙番号</t>
  </si>
  <si>
    <r>
      <rPr>
        <sz val="12"/>
        <rFont val="DejaVu Sans"/>
        <family val="2"/>
      </rPr>
      <t>（</t>
    </r>
    <r>
      <rPr>
        <sz val="12"/>
        <rFont val="ＭＳ Ｐゴシック"/>
        <family val="3"/>
        <charset val="128"/>
      </rPr>
      <t>kg/</t>
    </r>
    <r>
      <rPr>
        <sz val="12"/>
        <rFont val="DejaVu Sans"/>
        <family val="2"/>
      </rPr>
      <t>年度</t>
    </r>
    <r>
      <rPr>
        <sz val="12"/>
        <rFont val="ＭＳ Ｐゴシック"/>
        <family val="3"/>
        <charset val="128"/>
      </rPr>
      <t>)</t>
    </r>
  </si>
  <si>
    <t>（区市等へ）</t>
  </si>
  <si>
    <t>（東京都へ）</t>
  </si>
  <si>
    <t>要不要</t>
  </si>
  <si>
    <t>のため</t>
  </si>
  <si>
    <t>非対象物質</t>
  </si>
  <si>
    <t>－</t>
  </si>
  <si>
    <r>
      <rPr>
        <sz val="12"/>
        <rFont val="ＭＳ Ｐゴシック"/>
        <family val="3"/>
        <charset val="128"/>
      </rPr>
      <t>1,000kg</t>
    </r>
    <r>
      <rPr>
        <sz val="12"/>
        <rFont val="DejaVu Sans"/>
        <family val="2"/>
      </rPr>
      <t>以上</t>
    </r>
  </si>
  <si>
    <r>
      <rPr>
        <sz val="12"/>
        <rFont val="ＭＳ Ｐゴシック"/>
        <family val="3"/>
        <charset val="128"/>
      </rPr>
      <t>100kg</t>
    </r>
    <r>
      <rPr>
        <sz val="12"/>
        <rFont val="DejaVu Sans"/>
        <family val="2"/>
      </rPr>
      <t>以上</t>
    </r>
  </si>
  <si>
    <t>ヘキサン（注）</t>
  </si>
  <si>
    <r>
      <rPr>
        <sz val="12"/>
        <rFont val="ＭＳ Ｐゴシック"/>
        <family val="3"/>
        <charset val="128"/>
      </rPr>
      <t>500kg</t>
    </r>
    <r>
      <rPr>
        <sz val="12"/>
        <rFont val="DejaVu Sans"/>
        <family val="2"/>
      </rPr>
      <t>以上</t>
    </r>
  </si>
  <si>
    <r>
      <rPr>
        <sz val="12"/>
        <rFont val="DejaVu Sans"/>
        <family val="2"/>
      </rPr>
      <t>（注）ノルマル－ヘキサン、</t>
    </r>
    <r>
      <rPr>
        <sz val="12"/>
        <rFont val="ＭＳ Ｐゴシック"/>
        <family val="3"/>
        <charset val="128"/>
      </rPr>
      <t>n-</t>
    </r>
    <r>
      <rPr>
        <sz val="12"/>
        <rFont val="DejaVu Sans"/>
        <family val="2"/>
      </rPr>
      <t>ヘキサンと同じ</t>
    </r>
  </si>
  <si>
    <r>
      <rPr>
        <sz val="12"/>
        <rFont val="DejaVu Sans"/>
        <family val="2"/>
      </rPr>
      <t>届出・報告　○：提出必要、</t>
    </r>
    <r>
      <rPr>
        <sz val="12"/>
        <rFont val="ＭＳ Ｐゴシック"/>
        <family val="3"/>
        <charset val="128"/>
      </rPr>
      <t>×</t>
    </r>
    <r>
      <rPr>
        <sz val="12"/>
        <rFont val="DejaVu Sans"/>
        <family val="2"/>
      </rPr>
      <t>：提出不要</t>
    </r>
  </si>
  <si>
    <r>
      <rPr>
        <sz val="12"/>
        <rFont val="DejaVu Sans"/>
        <family val="2"/>
      </rPr>
      <t>※ 化学物質適正管理（条例）については、区市が取扱量</t>
    </r>
    <r>
      <rPr>
        <sz val="12"/>
        <rFont val="ＭＳ Ｐゴシック"/>
        <family val="3"/>
        <charset val="128"/>
      </rPr>
      <t>100kg</t>
    </r>
    <r>
      <rPr>
        <sz val="12"/>
        <rFont val="DejaVu Sans"/>
        <family val="2"/>
      </rPr>
      <t>未満についても報告を求めている場合がありますので、</t>
    </r>
  </si>
  <si>
    <t>　　詳細は、区市にお問い合わせ下さい。</t>
  </si>
  <si>
    <t>３　提出値</t>
  </si>
  <si>
    <r>
      <rPr>
        <sz val="12"/>
        <rFont val="DejaVu Sans"/>
        <family val="2"/>
      </rPr>
      <t>物質名
（</t>
    </r>
    <r>
      <rPr>
        <sz val="12"/>
        <rFont val="ＭＳ Ｐゴシック"/>
        <family val="3"/>
        <charset val="128"/>
      </rPr>
      <t>kg/</t>
    </r>
    <r>
      <rPr>
        <sz val="12"/>
        <rFont val="DejaVu Sans"/>
        <family val="2"/>
      </rPr>
      <t>年度）</t>
    </r>
  </si>
  <si>
    <r>
      <rPr>
        <b/>
        <sz val="12"/>
        <rFont val="ＭＳ Ｐゴシック"/>
        <family val="3"/>
        <charset val="128"/>
      </rPr>
      <t>PRTR</t>
    </r>
    <r>
      <rPr>
        <b/>
        <sz val="12"/>
        <rFont val="DejaVu Sans"/>
        <family val="2"/>
      </rPr>
      <t>（国の法律）</t>
    </r>
  </si>
  <si>
    <t>取扱量</t>
  </si>
  <si>
    <t>製品としての出荷量</t>
  </si>
  <si>
    <t>大気への
排出量</t>
  </si>
  <si>
    <t>（使用量）</t>
  </si>
  <si>
    <t>↑</t>
  </si>
  <si>
    <t>４　提出先及び部数</t>
  </si>
  <si>
    <t>毎年４月１日から６月３０日まで（必着）</t>
  </si>
  <si>
    <t>提 出 先</t>
  </si>
  <si>
    <t>部 数</t>
  </si>
  <si>
    <t>化学物質適正管理</t>
  </si>
  <si>
    <t>・区市：各区市の環境・公害を所管している部署</t>
  </si>
  <si>
    <t>２部</t>
  </si>
  <si>
    <t>　（東京都環境確保条例）</t>
  </si>
  <si>
    <t>・多摩地域の町村：多摩環境事務所環境改善課</t>
  </si>
  <si>
    <t>・郵送の場合は、封筒表に「適正管
　理」と朱書きし、切手を貼った返信
　用封筒を同封</t>
  </si>
  <si>
    <r>
      <rPr>
        <sz val="12"/>
        <rFont val="DejaVu Sans"/>
        <family val="2"/>
      </rPr>
      <t>　         〒</t>
    </r>
    <r>
      <rPr>
        <sz val="12"/>
        <rFont val="ＭＳ Ｐゴシック"/>
        <family val="3"/>
        <charset val="128"/>
      </rPr>
      <t xml:space="preserve">190-0022 </t>
    </r>
    <r>
      <rPr>
        <sz val="12"/>
        <rFont val="DejaVu Sans"/>
        <family val="2"/>
      </rPr>
      <t>立川市錦町</t>
    </r>
    <r>
      <rPr>
        <sz val="12"/>
        <rFont val="ＭＳ Ｐゴシック"/>
        <family val="3"/>
        <charset val="128"/>
      </rPr>
      <t>4-6-3</t>
    </r>
  </si>
  <si>
    <t>・島しょ：環境局環境改善部化学物質対策課</t>
  </si>
  <si>
    <r>
      <rPr>
        <sz val="12"/>
        <rFont val="DejaVu Sans"/>
        <family val="2"/>
      </rPr>
      <t>　         〒</t>
    </r>
    <r>
      <rPr>
        <sz val="12"/>
        <rFont val="ＭＳ Ｐゴシック"/>
        <family val="3"/>
        <charset val="128"/>
      </rPr>
      <t xml:space="preserve">163-8001 </t>
    </r>
    <r>
      <rPr>
        <sz val="12"/>
        <rFont val="DejaVu Sans"/>
        <family val="2"/>
      </rPr>
      <t>新宿区西新宿</t>
    </r>
    <r>
      <rPr>
        <sz val="12"/>
        <rFont val="ＭＳ Ｐゴシック"/>
        <family val="3"/>
        <charset val="128"/>
      </rPr>
      <t>2-8-1</t>
    </r>
  </si>
  <si>
    <t>・環境局環境改善部化学物質対策課</t>
  </si>
  <si>
    <t>１部</t>
  </si>
  <si>
    <t>　（国の法律）</t>
  </si>
  <si>
    <t>・控えが必要な場合は、さらに１部</t>
  </si>
  <si>
    <r>
      <rPr>
        <sz val="11"/>
        <rFont val="DejaVu Sans"/>
        <family val="2"/>
      </rPr>
      <t>・郵送の場合は、封筒表に「</t>
    </r>
    <r>
      <rPr>
        <sz val="11"/>
        <rFont val="ＭＳ Ｐゴシック"/>
        <family val="3"/>
        <charset val="128"/>
      </rPr>
      <t>PRTR</t>
    </r>
    <r>
      <rPr>
        <sz val="11"/>
        <rFont val="DejaVu Sans"/>
        <family val="2"/>
      </rPr>
      <t>」
　と朱書き
　（控えが必要な場合は、切手を
　　貼った返信用封筒を同封）</t>
    </r>
  </si>
  <si>
    <r>
      <rPr>
        <sz val="11"/>
        <rFont val="DejaVu Sans"/>
        <family val="2"/>
      </rPr>
      <t>　　　注）独立行政法人　製品評価技術基盤機構（</t>
    </r>
    <r>
      <rPr>
        <sz val="11"/>
        <rFont val="ＭＳ Ｐゴシック"/>
        <family val="3"/>
        <charset val="128"/>
      </rPr>
      <t>NITE</t>
    </r>
    <r>
      <rPr>
        <sz val="11"/>
        <rFont val="DejaVu Sans"/>
        <family val="2"/>
      </rPr>
      <t>）は、</t>
    </r>
  </si>
  <si>
    <t>　　　　　問い合わせ先であって、提出先ではありません。</t>
  </si>
  <si>
    <t>適正管理化学物質の使用量等報告書</t>
  </si>
  <si>
    <t>　　　年　　　月　　　日</t>
  </si>
  <si>
    <t>　　　　区（市）長　殿</t>
  </si>
  <si>
    <t>住  所</t>
  </si>
  <si>
    <t>氏  名</t>
  </si>
  <si>
    <t xml:space="preserve">
</t>
  </si>
  <si>
    <t>（法人にあっては、名称、代表者及び主たる事務所の所在地）</t>
  </si>
  <si>
    <t xml:space="preserve">　　都民の健康と安全を確保する環境に関する条例第１１０条第１項の規定により　　　　　　年度の適正 </t>
  </si>
  <si>
    <t xml:space="preserve"> 管理化学物質の使用量等を次のとおり報告します。</t>
  </si>
  <si>
    <t>事業所の名称</t>
  </si>
  <si>
    <t>事業所の所在地</t>
  </si>
  <si>
    <t>工場・指定作業場の別</t>
  </si>
  <si>
    <t>１　工場　　　　　　　２　　　指定作業場</t>
  </si>
  <si>
    <t>業種</t>
  </si>
  <si>
    <t>燃料小売業</t>
  </si>
  <si>
    <t>（産業分類番号　５９３０）</t>
  </si>
  <si>
    <t>作業の種類</t>
  </si>
  <si>
    <t>従業員数</t>
  </si>
  <si>
    <t>人</t>
  </si>
  <si>
    <t>全事業所の常用雇用者数</t>
  </si>
  <si>
    <t>（　　　 年　 　月 　　日現在）</t>
  </si>
  <si>
    <t>適正管理化学物質の使用量等</t>
  </si>
  <si>
    <t>△別紙のとおり</t>
  </si>
  <si>
    <t>※受付欄</t>
  </si>
  <si>
    <t>連絡先</t>
  </si>
  <si>
    <t>所　  　属</t>
  </si>
  <si>
    <t>氏　  　名</t>
  </si>
  <si>
    <t>電話番号</t>
  </si>
  <si>
    <t>ファクシミリ番号</t>
  </si>
  <si>
    <t>電子メールアドレス</t>
  </si>
  <si>
    <t>備考   １　※印の欄には記入しないこと。</t>
  </si>
  <si>
    <t xml:space="preserve">       　２  「業種」欄には日本産業分類の中分類項目を記入すること。二以上の業種に属する事業を行う事業所にあっては、該当する全業種を記入すること。</t>
  </si>
  <si>
    <t xml:space="preserve">         ３　「作業の種類」欄には条例別表第一に掲げる工場の種類又は別表第二に掲げる指定作業のうち該当するものを記入すること。</t>
  </si>
  <si>
    <t>別紙</t>
  </si>
  <si>
    <t>適　正　管　理　化　学　物　質　の　使　用　量　等</t>
  </si>
  <si>
    <t>適正管理化学物質名</t>
  </si>
  <si>
    <t>使用目的</t>
  </si>
  <si>
    <t>ガソリン、灯油の含有成分</t>
  </si>
  <si>
    <t>ガソリンの
含有成分</t>
  </si>
  <si>
    <t>使用量</t>
  </si>
  <si>
    <t>（ｋｇ／年）</t>
  </si>
  <si>
    <t>製造量</t>
  </si>
  <si>
    <t>環境への排出量</t>
  </si>
  <si>
    <t>大気</t>
  </si>
  <si>
    <t>公共用水域</t>
  </si>
  <si>
    <t>その他</t>
  </si>
  <si>
    <t>（　　　　　　　　　　　　　）</t>
  </si>
  <si>
    <t>事業所外への移動量</t>
  </si>
  <si>
    <t>廃棄物</t>
  </si>
  <si>
    <t>廃水（下水道）</t>
  </si>
  <si>
    <t xml:space="preserve"> 特定化学物質の環境への排出量の把握等及び管理の改善の促進に関する</t>
  </si>
  <si>
    <t>有  ・  無</t>
  </si>
  <si>
    <r>
      <rPr>
        <sz val="12"/>
        <rFont val="DejaVu Sans"/>
        <family val="2"/>
      </rPr>
      <t xml:space="preserve"> 法律（平成</t>
    </r>
    <r>
      <rPr>
        <sz val="12"/>
        <rFont val="ＭＳ Ｐゴシック"/>
        <family val="3"/>
        <charset val="128"/>
      </rPr>
      <t>11</t>
    </r>
    <r>
      <rPr>
        <sz val="12"/>
        <rFont val="DejaVu Sans"/>
        <family val="2"/>
      </rPr>
      <t>年法律第</t>
    </r>
    <r>
      <rPr>
        <sz val="12"/>
        <rFont val="ＭＳ Ｐゴシック"/>
        <family val="3"/>
        <charset val="128"/>
      </rPr>
      <t>86</t>
    </r>
    <r>
      <rPr>
        <sz val="12"/>
        <rFont val="DejaVu Sans"/>
        <family val="2"/>
      </rPr>
      <t>号）第</t>
    </r>
    <r>
      <rPr>
        <sz val="12"/>
        <rFont val="ＭＳ Ｐゴシック"/>
        <family val="3"/>
        <charset val="128"/>
      </rPr>
      <t>5</t>
    </r>
    <r>
      <rPr>
        <sz val="12"/>
        <rFont val="DejaVu Sans"/>
        <family val="2"/>
      </rPr>
      <t>条第</t>
    </r>
    <r>
      <rPr>
        <sz val="12"/>
        <rFont val="ＭＳ Ｐゴシック"/>
        <family val="3"/>
        <charset val="128"/>
      </rPr>
      <t>2</t>
    </r>
    <r>
      <rPr>
        <sz val="12"/>
        <rFont val="DejaVu Sans"/>
        <family val="2"/>
      </rPr>
      <t>項の規定による主務大臣への排出量</t>
    </r>
  </si>
  <si>
    <t xml:space="preserve"> 等の届出の有無</t>
  </si>
  <si>
    <t>vto</t>
  </si>
  <si>
    <t>(日本産業規格A列４番）</t>
    <rPh sb="1" eb="3">
      <t>ニホン</t>
    </rPh>
    <rPh sb="3" eb="5">
      <t>サンギョウ</t>
    </rPh>
    <rPh sb="5" eb="7">
      <t>キカク</t>
    </rPh>
    <rPh sb="8" eb="9">
      <t>レツ</t>
    </rPh>
    <rPh sb="10" eb="11">
      <t>バン</t>
    </rPh>
    <phoneticPr fontId="47"/>
  </si>
  <si>
    <t>　　　　２　「使用量」欄には、当該年度期首在庫量に当該年度の購入量を加算し、当該年度期末在庫量を差し引いた量を記入すること。</t>
    <phoneticPr fontId="47"/>
  </si>
  <si>
    <t>　　　　３　「製品としての出荷量」欄には、製品としての出荷量又は製品に含まれて出荷された量を記入すること。</t>
    <phoneticPr fontId="47"/>
  </si>
  <si>
    <t>　　　　４　「その他」欄には、具体的に記入すること。</t>
    <phoneticPr fontId="47"/>
  </si>
  <si>
    <t>　　　　５　別紙が2枚以上になるときには、それぞれに番号を付けること。</t>
    <phoneticPr fontId="47"/>
  </si>
  <si>
    <t>第２８号様式（第５１条関係）</t>
    <rPh sb="11" eb="13">
      <t>カンケイ</t>
    </rPh>
    <phoneticPr fontId="47"/>
  </si>
  <si>
    <t>備考　１　「番号」欄には、施行規則別表第11に掲げる適正管理化学物質の該当する号を記入すること。</t>
    <phoneticPr fontId="47"/>
  </si>
  <si>
    <r>
      <rPr>
        <sz val="12"/>
        <rFont val="ＭＳ Ｐゴシック"/>
        <family val="3"/>
        <charset val="128"/>
      </rPr>
      <t>キシレン、トルエン、ベンゼン、ヘキサンについて、各物質の</t>
    </r>
    <r>
      <rPr>
        <b/>
        <sz val="12"/>
        <rFont val="ＭＳ Ｐゴシック"/>
        <family val="3"/>
        <charset val="128"/>
      </rPr>
      <t>年間取扱量が１００ｋｇ以上</t>
    </r>
    <r>
      <rPr>
        <sz val="12"/>
        <rFont val="ＭＳ Ｐゴシック"/>
        <family val="3"/>
        <charset val="128"/>
      </rPr>
      <t>の場合は、報告をお願いします。</t>
    </r>
    <phoneticPr fontId="47"/>
  </si>
  <si>
    <r>
      <rPr>
        <sz val="12"/>
        <rFont val="ＭＳ Ｐゴシック"/>
        <family val="3"/>
        <charset val="128"/>
      </rPr>
      <t>キシレン、トルエン、ベンゼン、エチルベンゼン、</t>
    </r>
    <r>
      <rPr>
        <sz val="12"/>
        <rFont val="ＭＳ Ｐゴシック"/>
        <family val="3"/>
        <charset val="128"/>
      </rPr>
      <t>1,3,5-</t>
    </r>
    <r>
      <rPr>
        <sz val="12"/>
        <rFont val="ＭＳ Ｐゴシック"/>
        <family val="3"/>
        <charset val="128"/>
      </rPr>
      <t>トリメチルベンゼン、</t>
    </r>
    <phoneticPr fontId="47"/>
  </si>
  <si>
    <r>
      <rPr>
        <sz val="12"/>
        <rFont val="ＭＳ Ｐゴシック"/>
        <family val="3"/>
        <charset val="128"/>
      </rPr>
      <t>ヘキサン、1,2,4-</t>
    </r>
    <r>
      <rPr>
        <sz val="12"/>
        <rFont val="ＭＳ Ｐゴシック"/>
        <family val="3"/>
        <charset val="128"/>
      </rPr>
      <t>トリメチルベンゼンについて、各物質の</t>
    </r>
    <r>
      <rPr>
        <b/>
        <sz val="12"/>
        <rFont val="ＭＳ Ｐゴシック"/>
        <family val="3"/>
        <charset val="128"/>
      </rPr>
      <t>年間取扱量が１トン</t>
    </r>
    <r>
      <rPr>
        <sz val="12"/>
        <rFont val="ＭＳ Ｐゴシック"/>
        <family val="3"/>
        <charset val="128"/>
      </rPr>
      <t>（</t>
    </r>
    <r>
      <rPr>
        <sz val="12"/>
        <color indexed="10"/>
        <rFont val="ＭＳ Ｐゴシック"/>
        <family val="3"/>
        <charset val="128"/>
      </rPr>
      <t>ベンゼン</t>
    </r>
    <r>
      <rPr>
        <sz val="12"/>
        <rFont val="ＭＳ Ｐゴシック"/>
        <family val="3"/>
        <charset val="128"/>
      </rPr>
      <t>は、特定第１種指定化学物質のため、</t>
    </r>
    <phoneticPr fontId="47"/>
  </si>
  <si>
    <r>
      <t>PRTR</t>
    </r>
    <r>
      <rPr>
        <sz val="12"/>
        <rFont val="ＭＳ Ｐゴシック"/>
        <family val="3"/>
        <charset val="128"/>
      </rPr>
      <t>制度の届出に必要な数値については、</t>
    </r>
    <r>
      <rPr>
        <sz val="12"/>
        <rFont val="DejaVu Sans"/>
        <family val="2"/>
      </rPr>
      <t>NITE</t>
    </r>
    <r>
      <rPr>
        <sz val="12"/>
        <rFont val="ＭＳ Ｐゴシック"/>
        <family val="3"/>
        <charset val="128"/>
      </rPr>
      <t>のウェブサイトで提供している</t>
    </r>
    <r>
      <rPr>
        <sz val="12"/>
        <rFont val="DejaVu Sans"/>
        <family val="2"/>
      </rPr>
      <t>PRTR</t>
    </r>
    <r>
      <rPr>
        <sz val="12"/>
        <rFont val="ＭＳ Ｐゴシック"/>
        <family val="3"/>
        <charset val="128"/>
      </rPr>
      <t>届出作成支援システムの燃料小売業用排出量算出機能により算出することも可能です。（</t>
    </r>
    <r>
      <rPr>
        <sz val="12"/>
        <rFont val="DejaVu Sans"/>
        <family val="2"/>
      </rPr>
      <t>http://www.nite.go.jp/chem/prtr/prtr/notify.html</t>
    </r>
    <r>
      <rPr>
        <sz val="12"/>
        <rFont val="ＭＳ Ｐゴシック"/>
        <family val="3"/>
        <charset val="128"/>
      </rPr>
      <t>）</t>
    </r>
    <rPh sb="4" eb="6">
      <t>セイド</t>
    </rPh>
    <rPh sb="7" eb="9">
      <t>トドケデ</t>
    </rPh>
    <rPh sb="10" eb="12">
      <t>ヒツヨウ</t>
    </rPh>
    <rPh sb="13" eb="15">
      <t>スウチ</t>
    </rPh>
    <phoneticPr fontId="47"/>
  </si>
  <si>
    <t>-</t>
    <phoneticPr fontId="47"/>
  </si>
  <si>
    <r>
      <t>≪PRTR</t>
    </r>
    <r>
      <rPr>
        <sz val="12"/>
        <rFont val="ＭＳ Ｐゴシック"/>
        <family val="3"/>
        <charset val="128"/>
      </rPr>
      <t>排出量等算出マニュアル　第４．</t>
    </r>
    <r>
      <rPr>
        <sz val="12"/>
        <color indexed="10"/>
        <rFont val="ＭＳ Ｐゴシック"/>
        <family val="3"/>
        <charset val="128"/>
      </rPr>
      <t>２</t>
    </r>
    <r>
      <rPr>
        <sz val="12"/>
        <rFont val="ＭＳ Ｐゴシック"/>
        <family val="3"/>
        <charset val="128"/>
      </rPr>
      <t>版　第Ⅲ部　資料編　平成</t>
    </r>
    <r>
      <rPr>
        <sz val="12"/>
        <color indexed="10"/>
        <rFont val="ＭＳ Ｐゴシック"/>
        <family val="3"/>
        <charset val="128"/>
      </rPr>
      <t>31</t>
    </r>
    <r>
      <rPr>
        <sz val="12"/>
        <rFont val="ＭＳ Ｐゴシック"/>
        <family val="3"/>
        <charset val="128"/>
      </rPr>
      <t>年</t>
    </r>
    <r>
      <rPr>
        <sz val="12"/>
        <rFont val="ＭＳ Ｐゴシック"/>
        <family val="3"/>
        <charset val="128"/>
      </rPr>
      <t>3</t>
    </r>
    <r>
      <rPr>
        <sz val="12"/>
        <rFont val="ＭＳ Ｐゴシック"/>
        <family val="3"/>
        <charset val="128"/>
      </rPr>
      <t>月修正版　経済産業省・環境省≫より転記</t>
    </r>
    <rPh sb="38" eb="40">
      <t>シュウセイ</t>
    </rPh>
    <rPh sb="40" eb="41">
      <t>バン</t>
    </rPh>
    <phoneticPr fontId="47"/>
  </si>
  <si>
    <r>
      <t>５．</t>
    </r>
    <r>
      <rPr>
        <b/>
        <sz val="12"/>
        <rFont val="ＭＳ Ｐゴシック"/>
        <family val="3"/>
        <charset val="128"/>
      </rPr>
      <t>PRTR</t>
    </r>
    <r>
      <rPr>
        <b/>
        <sz val="12"/>
        <rFont val="DejaVu Sans"/>
        <family val="2"/>
      </rPr>
      <t>の届出に関しては、</t>
    </r>
    <r>
      <rPr>
        <b/>
        <sz val="12"/>
        <rFont val="ＭＳ Ｐゴシック"/>
        <family val="3"/>
        <charset val="128"/>
      </rPr>
      <t>NITE</t>
    </r>
    <r>
      <rPr>
        <b/>
        <sz val="12"/>
        <rFont val="DejaVu Sans"/>
        <family val="2"/>
      </rPr>
      <t>（独立行政法人　製品評価技術基盤機構）の</t>
    </r>
    <r>
      <rPr>
        <b/>
        <sz val="12"/>
        <rFont val="ＭＳ Ｐゴシック"/>
        <family val="3"/>
        <charset val="128"/>
      </rPr>
      <t>HP</t>
    </r>
    <r>
      <rPr>
        <b/>
        <sz val="12"/>
        <rFont val="DejaVu Sans"/>
        <family val="2"/>
      </rPr>
      <t>をご利用ください。</t>
    </r>
  </si>
  <si>
    <t>　　　なお、令和３年３月１９日より、条例報告書への押印は不要となりました。</t>
    <rPh sb="6" eb="7">
      <t>レイ</t>
    </rPh>
    <rPh sb="7" eb="8">
      <t>ワ</t>
    </rPh>
    <rPh sb="9" eb="10">
      <t>ネン</t>
    </rPh>
    <rPh sb="11" eb="12">
      <t>ガツ</t>
    </rPh>
    <rPh sb="14" eb="15">
      <t>ニチ</t>
    </rPh>
    <rPh sb="18" eb="20">
      <t>ジョウレイ</t>
    </rPh>
    <rPh sb="20" eb="22">
      <t>ホウコク</t>
    </rPh>
    <rPh sb="22" eb="23">
      <t>ショ</t>
    </rPh>
    <rPh sb="25" eb="27">
      <t>オウイン</t>
    </rPh>
    <rPh sb="28" eb="30">
      <t>フヨウ</t>
    </rPh>
    <phoneticPr fontId="47"/>
  </si>
  <si>
    <t>－</t>
    <phoneticPr fontId="47"/>
  </si>
  <si>
    <r>
      <rPr>
        <b/>
        <sz val="14"/>
        <rFont val="ＭＳ Ｐゴシック"/>
        <family val="3"/>
        <charset val="128"/>
      </rPr>
      <t>　対象物質ごとの排出量の算出（受入時のベーパー回収設備を</t>
    </r>
    <r>
      <rPr>
        <b/>
        <sz val="14"/>
        <color indexed="10"/>
        <rFont val="ＭＳ Ｐゴシック"/>
        <family val="3"/>
        <charset val="128"/>
      </rPr>
      <t>設置していない場合</t>
    </r>
    <r>
      <rPr>
        <b/>
        <sz val="14"/>
        <rFont val="ＭＳ Ｐゴシック"/>
        <family val="3"/>
        <charset val="128"/>
      </rPr>
      <t>）</t>
    </r>
    <phoneticPr fontId="47"/>
  </si>
  <si>
    <t>リターンあり：0.15</t>
    <phoneticPr fontId="47"/>
  </si>
  <si>
    <t>リターンなし：1</t>
    <phoneticPr fontId="47"/>
  </si>
  <si>
    <t>StageⅠ</t>
    <phoneticPr fontId="47"/>
  </si>
  <si>
    <t>StageⅡ</t>
    <phoneticPr fontId="47"/>
  </si>
  <si>
    <r>
      <rPr>
        <sz val="12"/>
        <rFont val="ＭＳ Ｐゴシック"/>
        <family val="3"/>
        <charset val="128"/>
      </rPr>
      <t>（受入時のベーパー回収設備を</t>
    </r>
    <r>
      <rPr>
        <sz val="12"/>
        <color indexed="10"/>
        <rFont val="ＭＳ Ｐゴシック"/>
        <family val="3"/>
        <charset val="128"/>
      </rPr>
      <t>設置していない場合</t>
    </r>
    <r>
      <rPr>
        <sz val="12"/>
        <rFont val="ＭＳ Ｐゴシック"/>
        <family val="3"/>
        <charset val="128"/>
      </rPr>
      <t>）</t>
    </r>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</si>
</sst>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0_ "/>
    <numFmt numFmtId="177" formatCode="0.0000000_ "/>
    <numFmt numFmtId="178" formatCode="0.000_ "/>
    <numFmt numFmtId="179" formatCode="0.00_);[Red]\(0.00\)"/>
    <numFmt numFmtId="180" formatCode="0.0000_ "/>
    <numFmt numFmtId="181" formatCode="#,##0_);[Red]\(#,##0\)"/>
    <numFmt numFmtId="182" formatCode="0.0_ "/>
    <numFmt numFmtId="183" formatCode="0.0"/>
    <numFmt numFmtId="184" formatCode="#,##0.0_ "/>
    <numFmt numFmtId="185" formatCode="0_ "/>
    <numFmt numFmtId="186" formatCode="0.0_);[Red]\(0.0\)"/>
    <numFmt numFmtId="187" formatCode="0.00000000_ "/>
    <numFmt numFmtId="188" formatCode="0.00000_ "/>
  </numFmts>
  <fonts count="50">
    <font>
      <sz val="12"/>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b/>
      <sz val="12"/>
      <name val="DejaVu Sans"/>
      <family val="2"/>
    </font>
    <font>
      <b/>
      <sz val="12"/>
      <color indexed="10"/>
      <name val="DejaVu Sans"/>
      <family val="2"/>
    </font>
    <font>
      <b/>
      <sz val="12"/>
      <color indexed="10"/>
      <name val="ＭＳ Ｐゴシック"/>
      <family val="3"/>
      <charset val="128"/>
    </font>
    <font>
      <sz val="12"/>
      <name val="DejaVu Sans"/>
      <family val="2"/>
    </font>
    <font>
      <sz val="12"/>
      <color indexed="10"/>
      <name val="DejaVu Sans"/>
      <family val="2"/>
    </font>
    <font>
      <sz val="12"/>
      <color indexed="10"/>
      <name val="ＭＳ Ｐゴシック"/>
      <family val="3"/>
      <charset val="128"/>
    </font>
    <font>
      <sz val="10"/>
      <name val="DejaVu Sans"/>
      <family val="2"/>
    </font>
    <font>
      <b/>
      <sz val="14"/>
      <name val="DejaVu Sans"/>
      <family val="2"/>
    </font>
    <font>
      <sz val="22"/>
      <name val="ＭＳ Ｐゴシック"/>
      <family val="3"/>
      <charset val="128"/>
    </font>
    <font>
      <sz val="16"/>
      <name val="ＭＳ Ｐゴシック"/>
      <family val="3"/>
      <charset val="128"/>
    </font>
    <font>
      <b/>
      <sz val="14"/>
      <name val="ＭＳ Ｐゴシック"/>
      <family val="3"/>
      <charset val="128"/>
    </font>
    <font>
      <b/>
      <sz val="12"/>
      <color indexed="12"/>
      <name val="DejaVu Sans"/>
      <family val="2"/>
    </font>
    <font>
      <b/>
      <sz val="12"/>
      <color indexed="12"/>
      <name val="ＭＳ Ｐゴシック"/>
      <family val="3"/>
      <charset val="128"/>
    </font>
    <font>
      <b/>
      <sz val="12"/>
      <name val="ＭＳ Ｐゴシック"/>
      <family val="3"/>
      <charset val="128"/>
    </font>
    <font>
      <u/>
      <sz val="12"/>
      <name val="DejaVu Sans"/>
      <family val="2"/>
    </font>
    <font>
      <b/>
      <u/>
      <sz val="12"/>
      <name val="DejaVu Sans"/>
      <family val="2"/>
    </font>
    <font>
      <sz val="12"/>
      <color indexed="12"/>
      <name val="DejaVu Sans"/>
      <family val="2"/>
    </font>
    <font>
      <sz val="12"/>
      <color indexed="53"/>
      <name val="ＭＳ Ｐゴシック"/>
      <family val="3"/>
      <charset val="128"/>
    </font>
    <font>
      <sz val="11"/>
      <name val="DejaVu Sans"/>
      <family val="2"/>
    </font>
    <font>
      <sz val="11"/>
      <name val="ＭＳ Ｐゴシック"/>
      <family val="3"/>
      <charset val="128"/>
    </font>
    <font>
      <sz val="12"/>
      <color indexed="12"/>
      <name val="ＭＳ Ｐゴシック"/>
      <family val="3"/>
      <charset val="128"/>
    </font>
    <font>
      <sz val="14"/>
      <name val="ＭＳ Ｐゴシック"/>
      <family val="3"/>
      <charset val="128"/>
    </font>
    <font>
      <sz val="14"/>
      <name val="DejaVu Sans"/>
      <family val="2"/>
    </font>
    <font>
      <b/>
      <sz val="11"/>
      <name val="DejaVu Sans"/>
      <family val="2"/>
    </font>
    <font>
      <b/>
      <sz val="11"/>
      <name val="ＭＳ Ｐゴシック"/>
      <family val="3"/>
      <charset val="128"/>
    </font>
    <font>
      <sz val="11"/>
      <color indexed="10"/>
      <name val="DejaVu Sans"/>
      <family val="2"/>
    </font>
    <font>
      <sz val="11"/>
      <color indexed="10"/>
      <name val="ＭＳ Ｐゴシック"/>
      <family val="3"/>
      <charset val="128"/>
    </font>
    <font>
      <sz val="18"/>
      <name val="DejaVu Sans"/>
      <family val="2"/>
    </font>
    <font>
      <sz val="10"/>
      <name val="ＭＳ Ｐゴシック"/>
      <family val="3"/>
      <charset val="128"/>
    </font>
    <font>
      <sz val="8"/>
      <name val="DejaVu Sans"/>
      <family val="2"/>
    </font>
    <font>
      <sz val="9"/>
      <name val="ＭＳ Ｐ明朝"/>
      <family val="1"/>
      <charset val="128"/>
    </font>
    <font>
      <sz val="16"/>
      <name val="DejaVu Sans"/>
      <family val="2"/>
    </font>
    <font>
      <sz val="9"/>
      <name val="DejaVu Sans"/>
      <family val="2"/>
    </font>
    <font>
      <sz val="9"/>
      <name val="ＭＳ Ｐゴシック"/>
      <family val="3"/>
      <charset val="128"/>
    </font>
    <font>
      <sz val="12"/>
      <name val="ＭＳ Ｐゴシック"/>
      <family val="3"/>
      <charset val="128"/>
    </font>
    <font>
      <sz val="6"/>
      <name val="ＭＳ Ｐゴシック"/>
      <family val="3"/>
      <charset val="128"/>
    </font>
    <font>
      <b/>
      <sz val="12"/>
      <color rgb="FFFF0000"/>
      <name val="ＭＳ Ｐゴシック"/>
      <family val="3"/>
      <charset val="128"/>
    </font>
    <font>
      <b/>
      <sz val="14"/>
      <color indexed="10"/>
      <name val="ＭＳ Ｐゴシック"/>
      <family val="3"/>
      <charset val="128"/>
    </font>
  </fonts>
  <fills count="12">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2"/>
      </patternFill>
    </fill>
    <fill>
      <patternFill patternType="solid">
        <fgColor indexed="22"/>
        <bgColor indexed="47"/>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47"/>
        <bgColor indexed="22"/>
      </patternFill>
    </fill>
    <fill>
      <patternFill patternType="solid">
        <fgColor indexed="9"/>
        <bgColor indexed="26"/>
      </patternFill>
    </fill>
    <fill>
      <patternFill patternType="solid">
        <fgColor indexed="27"/>
        <bgColor indexed="41"/>
      </patternFill>
    </fill>
  </fills>
  <borders count="56">
    <border>
      <left/>
      <right/>
      <top/>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thin">
        <color indexed="8"/>
      </left>
      <right style="thin">
        <color indexed="8"/>
      </right>
      <top style="thin">
        <color indexed="8"/>
      </top>
      <bottom style="thin">
        <color indexed="8"/>
      </bottom>
      <diagonal/>
    </border>
    <border>
      <left style="medium">
        <color indexed="10"/>
      </left>
      <right style="medium">
        <color indexed="10"/>
      </right>
      <top style="medium">
        <color indexed="10"/>
      </top>
      <bottom style="medium">
        <color indexed="10"/>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top style="medium">
        <color indexed="8"/>
      </top>
      <bottom style="medium">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hair">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8"/>
      </top>
      <bottom/>
      <diagonal/>
    </border>
    <border>
      <left/>
      <right style="thin">
        <color indexed="64"/>
      </right>
      <top/>
      <bottom/>
      <diagonal/>
    </border>
    <border>
      <left style="thin">
        <color indexed="64"/>
      </left>
      <right/>
      <top/>
      <bottom/>
      <diagonal/>
    </border>
    <border>
      <left style="thin">
        <color indexed="64"/>
      </left>
      <right style="thin">
        <color indexed="8"/>
      </right>
      <top/>
      <bottom/>
      <diagonal/>
    </border>
    <border>
      <left style="thin">
        <color indexed="64"/>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medium">
        <color indexed="64"/>
      </left>
      <right style="medium">
        <color indexed="64"/>
      </right>
      <top style="medium">
        <color indexed="64"/>
      </top>
      <bottom style="medium">
        <color indexed="64"/>
      </bottom>
      <diagonal/>
    </border>
  </borders>
  <cellStyleXfs count="18">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181" fontId="46" fillId="0" borderId="0" applyBorder="0" applyProtection="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46" fillId="0" borderId="0" applyNumberFormat="0" applyFill="0" applyBorder="0" applyProtection="0"/>
    <xf numFmtId="0" fontId="46" fillId="0" borderId="0" applyNumberFormat="0" applyFill="0" applyBorder="0" applyProtection="0"/>
    <xf numFmtId="0" fontId="8" fillId="0" borderId="0" applyNumberFormat="0" applyFill="0" applyBorder="0" applyProtection="0"/>
  </cellStyleXfs>
  <cellXfs count="384">
    <xf numFmtId="0" fontId="0" fillId="0" borderId="0" xfId="0"/>
    <xf numFmtId="0" fontId="12" fillId="0" borderId="2" xfId="0" applyFont="1" applyBorder="1"/>
    <xf numFmtId="0" fontId="0" fillId="0" borderId="3" xfId="0" applyBorder="1"/>
    <xf numFmtId="0" fontId="0" fillId="0" borderId="4" xfId="0" applyBorder="1"/>
    <xf numFmtId="0" fontId="0" fillId="0" borderId="5" xfId="0" applyBorder="1"/>
    <xf numFmtId="0" fontId="12" fillId="0" borderId="0" xfId="0" applyFont="1" applyBorder="1"/>
    <xf numFmtId="0" fontId="0" fillId="0" borderId="0" xfId="0" applyBorder="1"/>
    <xf numFmtId="0" fontId="0" fillId="0" borderId="6" xfId="0" applyBorder="1"/>
    <xf numFmtId="0" fontId="0" fillId="0" borderId="5" xfId="0" applyFont="1" applyBorder="1"/>
    <xf numFmtId="0" fontId="0" fillId="0" borderId="0" xfId="0" applyFont="1" applyBorder="1"/>
    <xf numFmtId="0" fontId="0" fillId="0" borderId="7" xfId="0" applyBorder="1"/>
    <xf numFmtId="0" fontId="0" fillId="0" borderId="8" xfId="0" applyBorder="1"/>
    <xf numFmtId="0" fontId="0" fillId="0" borderId="9" xfId="0" applyBorder="1"/>
    <xf numFmtId="0" fontId="15" fillId="0" borderId="5" xfId="0" applyFont="1" applyBorder="1"/>
    <xf numFmtId="0" fontId="15" fillId="0" borderId="0" xfId="0" applyFont="1" applyBorder="1"/>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vertical="center" wrapText="1"/>
    </xf>
    <xf numFmtId="0" fontId="15" fillId="0" borderId="12" xfId="0" applyFont="1" applyBorder="1" applyAlignment="1">
      <alignment vertical="top" wrapText="1"/>
    </xf>
    <xf numFmtId="0" fontId="15" fillId="0" borderId="13" xfId="0" applyFont="1" applyBorder="1" applyAlignment="1">
      <alignment vertical="top" wrapText="1"/>
    </xf>
    <xf numFmtId="0" fontId="0" fillId="0" borderId="0" xfId="0" applyBorder="1" applyAlignment="1">
      <alignment vertical="top" wrapText="1"/>
    </xf>
    <xf numFmtId="0" fontId="0" fillId="0" borderId="14" xfId="0" applyBorder="1"/>
    <xf numFmtId="0" fontId="0" fillId="0" borderId="15" xfId="0" applyBorder="1"/>
    <xf numFmtId="0" fontId="0" fillId="0" borderId="16" xfId="0" applyFont="1" applyBorder="1" applyAlignment="1">
      <alignment horizontal="center"/>
    </xf>
    <xf numFmtId="0" fontId="0" fillId="0" borderId="17" xfId="0" applyFont="1" applyBorder="1" applyAlignment="1">
      <alignment horizontal="center"/>
    </xf>
    <xf numFmtId="0" fontId="15" fillId="0" borderId="10" xfId="0" applyFont="1" applyBorder="1"/>
    <xf numFmtId="0" fontId="15" fillId="0" borderId="11" xfId="0" applyFont="1" applyBorder="1"/>
    <xf numFmtId="0" fontId="15" fillId="0" borderId="18" xfId="0" applyFont="1" applyBorder="1"/>
    <xf numFmtId="0" fontId="15" fillId="0" borderId="19" xfId="0" applyFont="1" applyBorder="1"/>
    <xf numFmtId="0" fontId="0" fillId="0" borderId="19" xfId="0" applyFont="1" applyBorder="1"/>
    <xf numFmtId="178" fontId="17" fillId="0" borderId="20" xfId="0" applyNumberFormat="1" applyFont="1" applyBorder="1"/>
    <xf numFmtId="0" fontId="15" fillId="0" borderId="15" xfId="0" applyFont="1" applyBorder="1"/>
    <xf numFmtId="179" fontId="17" fillId="0" borderId="16" xfId="0" applyNumberFormat="1" applyFont="1" applyBorder="1"/>
    <xf numFmtId="180" fontId="17" fillId="0" borderId="16" xfId="0" applyNumberFormat="1" applyFont="1" applyBorder="1"/>
    <xf numFmtId="177" fontId="16" fillId="0" borderId="20" xfId="0" applyNumberFormat="1" applyFont="1" applyBorder="1" applyAlignment="1">
      <alignment horizontal="center"/>
    </xf>
    <xf numFmtId="177" fontId="16" fillId="0" borderId="21" xfId="0" applyNumberFormat="1" applyFont="1" applyBorder="1" applyAlignment="1">
      <alignment horizontal="center"/>
    </xf>
    <xf numFmtId="0" fontId="18" fillId="0" borderId="6" xfId="0" applyFont="1" applyBorder="1"/>
    <xf numFmtId="0" fontId="15" fillId="0" borderId="22" xfId="0" applyFont="1" applyBorder="1" applyAlignment="1">
      <alignment shrinkToFit="1"/>
    </xf>
    <xf numFmtId="0" fontId="15" fillId="0" borderId="23" xfId="0" applyFont="1" applyBorder="1"/>
    <xf numFmtId="0" fontId="0" fillId="0" borderId="24" xfId="0" applyBorder="1"/>
    <xf numFmtId="176" fontId="17" fillId="0" borderId="25" xfId="0" applyNumberFormat="1" applyFont="1" applyBorder="1"/>
    <xf numFmtId="0" fontId="15" fillId="0" borderId="26" xfId="0" applyFont="1" applyBorder="1"/>
    <xf numFmtId="0" fontId="0" fillId="0" borderId="27" xfId="0" applyBorder="1"/>
    <xf numFmtId="176" fontId="17" fillId="0" borderId="28" xfId="0" applyNumberFormat="1" applyFont="1" applyBorder="1"/>
    <xf numFmtId="0" fontId="15" fillId="0" borderId="29" xfId="0" applyFont="1" applyBorder="1"/>
    <xf numFmtId="0" fontId="0" fillId="0" borderId="30" xfId="0" applyBorder="1"/>
    <xf numFmtId="176" fontId="17" fillId="0" borderId="31" xfId="0" applyNumberFormat="1" applyFont="1" applyBorder="1"/>
    <xf numFmtId="0" fontId="0" fillId="0" borderId="0" xfId="0" applyAlignment="1" applyProtection="1">
      <alignment vertical="center"/>
    </xf>
    <xf numFmtId="181" fontId="0" fillId="0" borderId="0" xfId="7" applyFont="1" applyBorder="1" applyAlignment="1" applyProtection="1">
      <alignment horizontal="center" vertical="center"/>
    </xf>
    <xf numFmtId="0" fontId="0" fillId="0" borderId="0" xfId="0" applyAlignment="1" applyProtection="1">
      <alignment horizontal="center" vertical="center"/>
    </xf>
    <xf numFmtId="0" fontId="20" fillId="7" borderId="0" xfId="0" applyFont="1" applyFill="1" applyAlignment="1" applyProtection="1">
      <alignment horizontal="center" vertical="center"/>
    </xf>
    <xf numFmtId="0" fontId="21" fillId="7" borderId="0" xfId="0" applyFont="1" applyFill="1" applyAlignment="1" applyProtection="1">
      <alignment horizontal="center" vertical="center"/>
    </xf>
    <xf numFmtId="0" fontId="0" fillId="7" borderId="0" xfId="0" applyFill="1" applyAlignment="1" applyProtection="1"/>
    <xf numFmtId="0" fontId="0" fillId="7" borderId="0" xfId="0" applyFill="1" applyAlignment="1" applyProtection="1">
      <alignment vertical="center"/>
    </xf>
    <xf numFmtId="0" fontId="22" fillId="7" borderId="0" xfId="0" applyFont="1" applyFill="1" applyAlignment="1" applyProtection="1">
      <alignment vertical="center"/>
    </xf>
    <xf numFmtId="0" fontId="19" fillId="7" borderId="0" xfId="0" applyFont="1" applyFill="1" applyAlignment="1" applyProtection="1"/>
    <xf numFmtId="0" fontId="21" fillId="7" borderId="0" xfId="0" applyFont="1" applyFill="1" applyAlignment="1" applyProtection="1"/>
    <xf numFmtId="0" fontId="0" fillId="7" borderId="0" xfId="0" applyFill="1" applyAlignment="1" applyProtection="1">
      <alignment horizontal="center" vertical="center"/>
    </xf>
    <xf numFmtId="0" fontId="25" fillId="7" borderId="0" xfId="0" applyFont="1" applyFill="1" applyAlignment="1" applyProtection="1"/>
    <xf numFmtId="181" fontId="0" fillId="7" borderId="0" xfId="7" applyFont="1" applyFill="1" applyBorder="1" applyAlignment="1" applyProtection="1">
      <alignment horizontal="center" vertical="center"/>
    </xf>
    <xf numFmtId="0" fontId="15" fillId="9" borderId="32" xfId="0" applyFont="1" applyFill="1" applyBorder="1" applyAlignment="1" applyProtection="1">
      <alignment horizontal="center" vertical="center"/>
    </xf>
    <xf numFmtId="0" fontId="15" fillId="7" borderId="0" xfId="0" applyFont="1" applyFill="1" applyAlignment="1" applyProtection="1">
      <alignment horizontal="center" vertical="center"/>
    </xf>
    <xf numFmtId="181" fontId="0" fillId="0" borderId="33" xfId="7" applyFont="1" applyBorder="1" applyAlignment="1" applyProtection="1">
      <alignment horizontal="center" vertical="center"/>
      <protection locked="0"/>
    </xf>
    <xf numFmtId="181" fontId="0" fillId="7" borderId="0" xfId="7" applyFont="1" applyFill="1" applyBorder="1" applyAlignment="1" applyProtection="1">
      <alignment horizontal="center" vertical="center"/>
      <protection locked="0"/>
    </xf>
    <xf numFmtId="0" fontId="0" fillId="7" borderId="0" xfId="0" applyFill="1" applyAlignment="1" applyProtection="1">
      <alignment horizontal="right" vertical="center"/>
    </xf>
    <xf numFmtId="0" fontId="15" fillId="9" borderId="32" xfId="0" applyFont="1" applyFill="1" applyBorder="1" applyAlignment="1">
      <alignment horizontal="center" vertical="center"/>
    </xf>
    <xf numFmtId="0" fontId="0" fillId="7" borderId="0" xfId="0" applyFill="1" applyAlignment="1" applyProtection="1">
      <alignment horizontal="left" vertical="center"/>
    </xf>
    <xf numFmtId="0" fontId="15" fillId="7" borderId="0" xfId="0" applyFont="1" applyFill="1" applyBorder="1" applyAlignment="1">
      <alignment horizontal="left" vertical="center"/>
    </xf>
    <xf numFmtId="0" fontId="15" fillId="7" borderId="32" xfId="0" applyFont="1" applyFill="1" applyBorder="1" applyAlignment="1">
      <alignment horizontal="center" vertical="center"/>
    </xf>
    <xf numFmtId="181" fontId="15" fillId="7" borderId="22" xfId="7" applyFont="1" applyFill="1" applyBorder="1" applyAlignment="1" applyProtection="1">
      <alignment horizontal="center" vertical="center"/>
      <protection locked="0"/>
    </xf>
    <xf numFmtId="0" fontId="15" fillId="7" borderId="34" xfId="0" applyFont="1" applyFill="1" applyBorder="1" applyAlignment="1" applyProtection="1">
      <alignment horizontal="center" vertical="center"/>
    </xf>
    <xf numFmtId="0" fontId="0" fillId="10" borderId="22" xfId="0" applyFill="1" applyBorder="1" applyAlignment="1" applyProtection="1">
      <alignment horizontal="center" vertical="center"/>
      <protection locked="0"/>
    </xf>
    <xf numFmtId="181" fontId="28" fillId="7" borderId="0" xfId="7" applyFont="1" applyFill="1" applyBorder="1" applyAlignment="1" applyProtection="1">
      <alignment horizontal="left" vertical="center"/>
      <protection locked="0"/>
    </xf>
    <xf numFmtId="0" fontId="29" fillId="7" borderId="0" xfId="0" applyFont="1" applyFill="1" applyAlignment="1" applyProtection="1">
      <alignment vertical="center"/>
    </xf>
    <xf numFmtId="0" fontId="15" fillId="7" borderId="32" xfId="0" applyFont="1" applyFill="1" applyBorder="1" applyAlignment="1" applyProtection="1">
      <alignment horizontal="center" vertical="center"/>
    </xf>
    <xf numFmtId="182" fontId="0" fillId="10" borderId="22" xfId="0" applyNumberFormat="1" applyFill="1" applyBorder="1" applyAlignment="1" applyProtection="1">
      <alignment horizontal="center" vertical="center"/>
      <protection locked="0"/>
    </xf>
    <xf numFmtId="0" fontId="30" fillId="7" borderId="34" xfId="0" applyFont="1" applyFill="1" applyBorder="1" applyAlignment="1" applyProtection="1">
      <alignment horizontal="center" vertical="center"/>
    </xf>
    <xf numFmtId="0" fontId="31" fillId="7" borderId="32" xfId="0" applyFont="1" applyFill="1" applyBorder="1" applyAlignment="1" applyProtection="1">
      <alignment horizontal="center" vertical="center"/>
    </xf>
    <xf numFmtId="0" fontId="31" fillId="7" borderId="35" xfId="0" applyFont="1" applyFill="1" applyBorder="1" applyAlignment="1" applyProtection="1">
      <alignment horizontal="center" vertical="center"/>
    </xf>
    <xf numFmtId="0" fontId="0" fillId="7" borderId="36" xfId="0" applyFill="1" applyBorder="1" applyAlignment="1">
      <alignment horizontal="center" vertical="center"/>
    </xf>
    <xf numFmtId="181" fontId="0" fillId="7" borderId="0" xfId="7" applyFont="1" applyFill="1" applyBorder="1" applyAlignment="1" applyProtection="1">
      <alignment horizontal="left" vertical="center"/>
      <protection locked="0"/>
    </xf>
    <xf numFmtId="0" fontId="0" fillId="0" borderId="22" xfId="0" applyBorder="1" applyAlignment="1" applyProtection="1">
      <alignment horizontal="center" vertical="center"/>
      <protection locked="0"/>
    </xf>
    <xf numFmtId="181" fontId="0" fillId="7" borderId="0" xfId="7" applyFont="1" applyFill="1" applyBorder="1" applyAlignment="1" applyProtection="1">
      <alignment vertical="center"/>
    </xf>
    <xf numFmtId="0" fontId="26" fillId="7" borderId="0" xfId="0" applyFont="1" applyFill="1" applyAlignment="1" applyProtection="1">
      <alignment horizontal="left" vertical="center"/>
    </xf>
    <xf numFmtId="0" fontId="15" fillId="7" borderId="3" xfId="0" applyFont="1" applyFill="1" applyBorder="1" applyAlignment="1">
      <alignment horizontal="left" vertical="center"/>
    </xf>
    <xf numFmtId="0" fontId="32" fillId="7" borderId="0" xfId="0" applyFont="1" applyFill="1" applyAlignment="1" applyProtection="1">
      <alignment horizontal="center" vertical="center"/>
    </xf>
    <xf numFmtId="0" fontId="0" fillId="0" borderId="22" xfId="7" applyNumberFormat="1" applyFont="1" applyBorder="1" applyAlignment="1" applyProtection="1">
      <alignment horizontal="center" vertical="center"/>
      <protection locked="0"/>
    </xf>
    <xf numFmtId="182" fontId="0" fillId="0" borderId="22" xfId="7" applyNumberFormat="1" applyFont="1" applyBorder="1" applyAlignment="1" applyProtection="1">
      <alignment horizontal="center" vertical="center"/>
      <protection locked="0"/>
    </xf>
    <xf numFmtId="183" fontId="0" fillId="0" borderId="22" xfId="0" applyNumberFormat="1" applyBorder="1" applyAlignment="1" applyProtection="1">
      <alignment horizontal="center" vertical="center"/>
      <protection locked="0"/>
    </xf>
    <xf numFmtId="0" fontId="31" fillId="7" borderId="35" xfId="0" applyFont="1" applyFill="1" applyBorder="1" applyAlignment="1" applyProtection="1">
      <alignment vertical="center"/>
    </xf>
    <xf numFmtId="0" fontId="0" fillId="7" borderId="0" xfId="0" applyFill="1" applyBorder="1" applyAlignment="1" applyProtection="1">
      <alignment horizontal="center" vertical="center"/>
    </xf>
    <xf numFmtId="181" fontId="26" fillId="7" borderId="0" xfId="7" applyFont="1" applyFill="1" applyBorder="1" applyAlignment="1" applyProtection="1">
      <alignment horizontal="left" vertical="center"/>
    </xf>
    <xf numFmtId="0" fontId="0" fillId="0" borderId="33" xfId="0" applyBorder="1" applyAlignment="1" applyProtection="1">
      <alignment horizontal="center" vertical="center"/>
      <protection locked="0"/>
    </xf>
    <xf numFmtId="0" fontId="15" fillId="9" borderId="37" xfId="0" applyFont="1" applyFill="1" applyBorder="1" applyAlignment="1">
      <alignment horizontal="center" vertical="center"/>
    </xf>
    <xf numFmtId="0" fontId="15" fillId="7" borderId="35" xfId="0" applyFont="1" applyFill="1" applyBorder="1" applyAlignment="1">
      <alignment horizontal="left" vertical="center"/>
    </xf>
    <xf numFmtId="0" fontId="15" fillId="7" borderId="22" xfId="0" applyFont="1" applyFill="1" applyBorder="1" applyAlignment="1" applyProtection="1">
      <alignment horizontal="center" vertical="center"/>
    </xf>
    <xf numFmtId="182" fontId="0" fillId="0" borderId="22" xfId="0" applyNumberFormat="1" applyBorder="1" applyAlignment="1" applyProtection="1">
      <alignment horizontal="center" vertical="center"/>
      <protection locked="0"/>
    </xf>
    <xf numFmtId="176" fontId="0" fillId="0" borderId="22" xfId="0" applyNumberFormat="1" applyBorder="1" applyAlignment="1" applyProtection="1">
      <alignment horizontal="center" vertical="center"/>
      <protection locked="0"/>
    </xf>
    <xf numFmtId="0" fontId="33" fillId="7" borderId="0" xfId="0" applyFont="1" applyFill="1" applyAlignment="1" applyProtection="1">
      <alignment vertical="center"/>
    </xf>
    <xf numFmtId="0" fontId="0" fillId="7" borderId="0" xfId="0" applyFill="1" applyAlignment="1">
      <alignment horizontal="right" vertical="center"/>
    </xf>
    <xf numFmtId="0" fontId="19" fillId="7" borderId="0" xfId="0" applyFont="1" applyFill="1" applyAlignment="1" applyProtection="1">
      <alignment vertical="center"/>
    </xf>
    <xf numFmtId="0" fontId="13" fillId="7" borderId="0" xfId="0" applyFont="1" applyFill="1" applyAlignment="1" applyProtection="1">
      <alignment horizontal="left" vertical="center"/>
    </xf>
    <xf numFmtId="181" fontId="15" fillId="7" borderId="32" xfId="7" applyFont="1" applyFill="1" applyBorder="1" applyAlignment="1" applyProtection="1">
      <alignment horizontal="center" vertical="center"/>
    </xf>
    <xf numFmtId="0" fontId="15" fillId="7" borderId="0" xfId="0" applyFont="1" applyFill="1" applyBorder="1" applyAlignment="1" applyProtection="1">
      <alignment horizontal="center" vertical="center"/>
    </xf>
    <xf numFmtId="0" fontId="15" fillId="7" borderId="32" xfId="0" applyFont="1" applyFill="1" applyBorder="1" applyAlignment="1" applyProtection="1">
      <alignment horizontal="distributed" vertical="center"/>
    </xf>
    <xf numFmtId="181" fontId="0" fillId="7" borderId="32" xfId="0" applyNumberFormat="1" applyFill="1" applyBorder="1" applyAlignment="1" applyProtection="1">
      <alignment horizontal="center" vertical="center"/>
    </xf>
    <xf numFmtId="0" fontId="0" fillId="7" borderId="2" xfId="0" applyFill="1" applyBorder="1" applyAlignment="1" applyProtection="1">
      <alignment horizontal="center" vertical="center"/>
    </xf>
    <xf numFmtId="181" fontId="0" fillId="7" borderId="38" xfId="7" applyFont="1" applyFill="1" applyBorder="1" applyAlignment="1" applyProtection="1">
      <alignment horizontal="center" vertical="center"/>
    </xf>
    <xf numFmtId="0" fontId="15" fillId="7" borderId="34" xfId="0" applyFont="1" applyFill="1" applyBorder="1" applyAlignment="1" applyProtection="1">
      <alignment horizontal="distributed" vertical="center"/>
    </xf>
    <xf numFmtId="181" fontId="0" fillId="7" borderId="37" xfId="7" applyFont="1" applyFill="1" applyBorder="1" applyAlignment="1" applyProtection="1">
      <alignment horizontal="center" vertical="center"/>
    </xf>
    <xf numFmtId="0" fontId="0" fillId="7" borderId="37" xfId="0" applyFill="1" applyBorder="1" applyAlignment="1" applyProtection="1">
      <alignment horizontal="center" vertical="center"/>
    </xf>
    <xf numFmtId="181" fontId="0" fillId="7" borderId="4" xfId="7" applyFont="1" applyFill="1" applyBorder="1" applyAlignment="1" applyProtection="1">
      <alignment horizontal="center" vertical="center"/>
    </xf>
    <xf numFmtId="0" fontId="15" fillId="7" borderId="0" xfId="0" applyFont="1" applyFill="1" applyAlignment="1">
      <alignment horizontal="center" vertical="center"/>
    </xf>
    <xf numFmtId="181" fontId="15" fillId="7" borderId="0" xfId="7" applyFont="1" applyFill="1" applyBorder="1" applyAlignment="1" applyProtection="1">
      <alignment horizontal="center" vertical="center"/>
      <protection locked="0"/>
    </xf>
    <xf numFmtId="0" fontId="0" fillId="7" borderId="0" xfId="0" applyFill="1" applyBorder="1" applyAlignment="1" applyProtection="1">
      <alignment horizontal="distributed" vertical="center"/>
    </xf>
    <xf numFmtId="181" fontId="0" fillId="7" borderId="3" xfId="7" applyFont="1" applyFill="1" applyBorder="1" applyAlignment="1" applyProtection="1">
      <alignment horizontal="center" vertical="center"/>
    </xf>
    <xf numFmtId="0" fontId="0" fillId="7" borderId="3" xfId="0" applyFill="1" applyBorder="1" applyAlignment="1" applyProtection="1">
      <alignment horizontal="center" vertical="center"/>
    </xf>
    <xf numFmtId="0" fontId="13" fillId="7" borderId="39" xfId="0" applyFont="1" applyFill="1" applyBorder="1" applyAlignment="1" applyProtection="1">
      <alignment horizontal="center" vertical="center"/>
    </xf>
    <xf numFmtId="181" fontId="14" fillId="7" borderId="38" xfId="7" applyFont="1" applyFill="1" applyBorder="1" applyAlignment="1" applyProtection="1">
      <alignment horizontal="center" vertical="center"/>
    </xf>
    <xf numFmtId="181" fontId="0" fillId="7" borderId="0" xfId="0" applyNumberFormat="1" applyFill="1" applyAlignment="1">
      <alignment horizontal="center" vertical="center"/>
    </xf>
    <xf numFmtId="181" fontId="0" fillId="7" borderId="0" xfId="0" applyNumberFormat="1" applyFill="1" applyAlignment="1" applyProtection="1">
      <alignment horizontal="center" vertical="center"/>
    </xf>
    <xf numFmtId="181" fontId="0" fillId="7" borderId="8" xfId="7" applyFont="1" applyFill="1" applyBorder="1" applyAlignment="1" applyProtection="1">
      <alignment horizontal="center" vertical="center"/>
    </xf>
    <xf numFmtId="0" fontId="0" fillId="7" borderId="8" xfId="0" applyFill="1" applyBorder="1" applyAlignment="1" applyProtection="1">
      <alignment horizontal="center" vertical="center"/>
    </xf>
    <xf numFmtId="181" fontId="15" fillId="7" borderId="34" xfId="7" applyFont="1" applyFill="1" applyBorder="1" applyAlignment="1" applyProtection="1">
      <alignment horizontal="center" vertical="center"/>
    </xf>
    <xf numFmtId="0" fontId="0" fillId="7" borderId="39" xfId="0" applyFill="1" applyBorder="1" applyAlignment="1" applyProtection="1">
      <alignment horizontal="center" vertical="center"/>
    </xf>
    <xf numFmtId="181" fontId="0" fillId="7" borderId="0" xfId="0" applyNumberFormat="1" applyFill="1" applyAlignment="1" applyProtection="1">
      <alignment vertical="center"/>
    </xf>
    <xf numFmtId="180" fontId="0" fillId="7" borderId="32" xfId="0" applyNumberFormat="1" applyFill="1" applyBorder="1" applyAlignment="1" applyProtection="1">
      <alignment horizontal="center" vertical="center"/>
    </xf>
    <xf numFmtId="0" fontId="35" fillId="7" borderId="0" xfId="0" applyFont="1" applyFill="1" applyAlignment="1" applyProtection="1">
      <alignment vertical="center"/>
    </xf>
    <xf numFmtId="181" fontId="17" fillId="7" borderId="0" xfId="7" applyFont="1" applyFill="1" applyBorder="1" applyAlignment="1" applyProtection="1">
      <alignment horizontal="center" vertical="center"/>
      <protection locked="0"/>
    </xf>
    <xf numFmtId="0" fontId="0" fillId="7" borderId="0" xfId="0" applyFill="1" applyBorder="1" applyAlignment="1" applyProtection="1">
      <alignment horizontal="center" vertical="center"/>
      <protection locked="0"/>
    </xf>
    <xf numFmtId="0" fontId="15" fillId="7" borderId="32" xfId="0" applyFont="1" applyFill="1" applyBorder="1" applyAlignment="1" applyProtection="1">
      <alignment vertical="center" shrinkToFit="1"/>
    </xf>
    <xf numFmtId="0" fontId="37" fillId="7" borderId="0" xfId="0" applyFont="1" applyFill="1" applyAlignment="1" applyProtection="1">
      <alignment vertical="center"/>
    </xf>
    <xf numFmtId="0" fontId="0" fillId="7" borderId="32" xfId="0" applyFont="1" applyFill="1" applyBorder="1" applyAlignment="1" applyProtection="1">
      <alignment vertical="center" shrinkToFit="1"/>
    </xf>
    <xf numFmtId="0" fontId="25" fillId="7" borderId="0" xfId="0" applyFont="1" applyFill="1" applyBorder="1" applyAlignment="1" applyProtection="1">
      <alignment horizontal="center" vertical="center"/>
    </xf>
    <xf numFmtId="181" fontId="25" fillId="7" borderId="0" xfId="7" applyFont="1" applyFill="1" applyBorder="1" applyAlignment="1" applyProtection="1">
      <alignment horizontal="center" vertical="center"/>
    </xf>
    <xf numFmtId="0" fontId="0" fillId="7" borderId="0" xfId="0" applyFill="1" applyBorder="1" applyAlignment="1" applyProtection="1">
      <alignment vertical="center"/>
    </xf>
    <xf numFmtId="0" fontId="22" fillId="7" borderId="0" xfId="0" applyFont="1" applyFill="1" applyBorder="1" applyAlignment="1" applyProtection="1">
      <alignment vertical="center"/>
    </xf>
    <xf numFmtId="0" fontId="17" fillId="7" borderId="32" xfId="0" applyFont="1" applyFill="1" applyBorder="1" applyAlignment="1" applyProtection="1">
      <alignment horizontal="center" vertical="center"/>
    </xf>
    <xf numFmtId="0" fontId="0" fillId="7" borderId="22" xfId="0" applyFill="1" applyBorder="1" applyAlignment="1" applyProtection="1">
      <alignment horizontal="center" vertical="center"/>
    </xf>
    <xf numFmtId="0" fontId="17" fillId="7" borderId="34" xfId="0" applyFont="1" applyFill="1" applyBorder="1" applyAlignment="1" applyProtection="1">
      <alignment horizontal="center" vertical="center"/>
    </xf>
    <xf numFmtId="0" fontId="15" fillId="7" borderId="0" xfId="0" applyFont="1" applyFill="1" applyAlignment="1" applyProtection="1">
      <alignment vertical="center"/>
    </xf>
    <xf numFmtId="0" fontId="17" fillId="7" borderId="0" xfId="0" applyFont="1" applyFill="1" applyBorder="1" applyAlignment="1" applyProtection="1">
      <alignment horizontal="center" vertical="center"/>
    </xf>
    <xf numFmtId="182" fontId="14" fillId="7" borderId="38" xfId="0" applyNumberFormat="1" applyFont="1" applyFill="1" applyBorder="1" applyAlignment="1" applyProtection="1">
      <alignment vertical="center"/>
    </xf>
    <xf numFmtId="184" fontId="0" fillId="7" borderId="0" xfId="0" applyNumberFormat="1" applyFill="1" applyAlignment="1" applyProtection="1">
      <alignment horizontal="center" vertical="center"/>
    </xf>
    <xf numFmtId="0" fontId="22" fillId="7" borderId="0" xfId="0" applyFont="1" applyFill="1" applyBorder="1" applyAlignment="1" applyProtection="1">
      <alignment horizontal="left" vertical="center"/>
    </xf>
    <xf numFmtId="177" fontId="17" fillId="7" borderId="34" xfId="0" applyNumberFormat="1" applyFont="1" applyFill="1" applyBorder="1" applyAlignment="1" applyProtection="1">
      <alignment horizontal="center" vertical="center"/>
    </xf>
    <xf numFmtId="0" fontId="17" fillId="7" borderId="37" xfId="0" applyFont="1" applyFill="1" applyBorder="1" applyAlignment="1" applyProtection="1">
      <alignment horizontal="center" vertical="center"/>
    </xf>
    <xf numFmtId="181" fontId="0" fillId="7" borderId="40" xfId="7" applyFont="1" applyFill="1" applyBorder="1" applyAlignment="1" applyProtection="1">
      <alignment horizontal="center" vertical="center"/>
    </xf>
    <xf numFmtId="0" fontId="37" fillId="7" borderId="0" xfId="0" applyFont="1" applyFill="1" applyBorder="1" applyAlignment="1" applyProtection="1">
      <alignment horizontal="left" vertical="center"/>
    </xf>
    <xf numFmtId="0" fontId="31" fillId="7" borderId="0" xfId="0" applyFont="1" applyFill="1" applyBorder="1" applyAlignment="1" applyProtection="1">
      <alignment horizontal="left" vertical="center"/>
    </xf>
    <xf numFmtId="0" fontId="0" fillId="7" borderId="0" xfId="0" applyFill="1" applyBorder="1" applyAlignment="1" applyProtection="1">
      <alignment horizontal="left" vertical="center" shrinkToFit="1"/>
    </xf>
    <xf numFmtId="0" fontId="19" fillId="0" borderId="0" xfId="0" applyFont="1"/>
    <xf numFmtId="0" fontId="15" fillId="0" borderId="0" xfId="0" applyFont="1"/>
    <xf numFmtId="0" fontId="12" fillId="0" borderId="0" xfId="0" applyFont="1"/>
    <xf numFmtId="0" fontId="15" fillId="0" borderId="32" xfId="0" applyFont="1" applyBorder="1" applyAlignment="1">
      <alignment horizontal="center"/>
    </xf>
    <xf numFmtId="0" fontId="15" fillId="0" borderId="32" xfId="0" applyFont="1" applyBorder="1" applyAlignment="1">
      <alignment horizontal="center" vertical="center"/>
    </xf>
    <xf numFmtId="0" fontId="15" fillId="0" borderId="39" xfId="0" applyFont="1" applyBorder="1" applyAlignment="1" applyProtection="1">
      <alignment horizontal="center" vertical="center"/>
    </xf>
    <xf numFmtId="181" fontId="0" fillId="0" borderId="32" xfId="0" applyNumberFormat="1" applyBorder="1" applyAlignment="1">
      <alignment horizontal="center"/>
    </xf>
    <xf numFmtId="0" fontId="15" fillId="9" borderId="37" xfId="0" applyFont="1" applyFill="1" applyBorder="1" applyAlignment="1">
      <alignment horizontal="center"/>
    </xf>
    <xf numFmtId="0" fontId="15" fillId="11" borderId="20" xfId="0" applyFont="1" applyFill="1" applyBorder="1" applyAlignment="1">
      <alignment horizontal="center"/>
    </xf>
    <xf numFmtId="0" fontId="15" fillId="0" borderId="34" xfId="0" applyFont="1" applyBorder="1" applyAlignment="1">
      <alignment horizontal="center"/>
    </xf>
    <xf numFmtId="0" fontId="30" fillId="9" borderId="34" xfId="0" applyFont="1" applyFill="1" applyBorder="1" applyAlignment="1">
      <alignment horizontal="center"/>
    </xf>
    <xf numFmtId="0" fontId="30" fillId="11" borderId="34" xfId="0" applyFont="1" applyFill="1" applyBorder="1" applyAlignment="1">
      <alignment horizontal="center"/>
    </xf>
    <xf numFmtId="0" fontId="15" fillId="0" borderId="37" xfId="0" applyFont="1" applyBorder="1"/>
    <xf numFmtId="0" fontId="30" fillId="0" borderId="37" xfId="0" applyFont="1" applyBorder="1" applyAlignment="1">
      <alignment horizontal="center"/>
    </xf>
    <xf numFmtId="0" fontId="15" fillId="0" borderId="37" xfId="0" applyFont="1" applyBorder="1" applyAlignment="1">
      <alignment horizontal="center"/>
    </xf>
    <xf numFmtId="0" fontId="0" fillId="11" borderId="37" xfId="0" applyFill="1" applyBorder="1" applyAlignment="1">
      <alignment horizontal="center"/>
    </xf>
    <xf numFmtId="0" fontId="15" fillId="0" borderId="20" xfId="0" applyFont="1" applyBorder="1"/>
    <xf numFmtId="0" fontId="0" fillId="0" borderId="20" xfId="0" applyFont="1" applyBorder="1" applyAlignment="1">
      <alignment horizontal="center"/>
    </xf>
    <xf numFmtId="0" fontId="0" fillId="9" borderId="20" xfId="0" applyFill="1" applyBorder="1" applyAlignment="1">
      <alignment horizontal="center"/>
    </xf>
    <xf numFmtId="0" fontId="0" fillId="0" borderId="20" xfId="0" applyFont="1" applyBorder="1"/>
    <xf numFmtId="0" fontId="30" fillId="0" borderId="20" xfId="0" applyFont="1" applyBorder="1" applyAlignment="1">
      <alignment horizontal="center"/>
    </xf>
    <xf numFmtId="0" fontId="15" fillId="0" borderId="20" xfId="0" applyFont="1" applyBorder="1" applyAlignment="1">
      <alignment horizontal="center"/>
    </xf>
    <xf numFmtId="0" fontId="15" fillId="0" borderId="34" xfId="0" applyFont="1" applyBorder="1"/>
    <xf numFmtId="0" fontId="0" fillId="0" borderId="34" xfId="0" applyFont="1" applyBorder="1" applyAlignment="1">
      <alignment horizontal="center"/>
    </xf>
    <xf numFmtId="0" fontId="0" fillId="9" borderId="34" xfId="0" applyFill="1" applyBorder="1" applyAlignment="1">
      <alignment horizontal="center"/>
    </xf>
    <xf numFmtId="0" fontId="0" fillId="11" borderId="34" xfId="0" applyFill="1" applyBorder="1" applyAlignment="1">
      <alignment horizontal="center"/>
    </xf>
    <xf numFmtId="0" fontId="15" fillId="0" borderId="0" xfId="0" applyFont="1" applyAlignment="1"/>
    <xf numFmtId="0" fontId="30" fillId="9" borderId="34" xfId="0" applyFont="1" applyFill="1" applyBorder="1" applyAlignment="1">
      <alignment horizontal="center" vertical="center" shrinkToFit="1"/>
    </xf>
    <xf numFmtId="0" fontId="30" fillId="11" borderId="34" xfId="0" applyFont="1" applyFill="1" applyBorder="1" applyAlignment="1">
      <alignment horizontal="center" vertical="center" shrinkToFit="1"/>
    </xf>
    <xf numFmtId="181" fontId="0" fillId="0" borderId="37" xfId="0" applyNumberFormat="1" applyBorder="1" applyAlignment="1">
      <alignment shrinkToFit="1"/>
    </xf>
    <xf numFmtId="182" fontId="0" fillId="0" borderId="37" xfId="0" applyNumberFormat="1" applyBorder="1" applyAlignment="1">
      <alignment shrinkToFit="1"/>
    </xf>
    <xf numFmtId="181" fontId="0" fillId="0" borderId="20" xfId="0" applyNumberFormat="1" applyBorder="1" applyAlignment="1">
      <alignment shrinkToFit="1"/>
    </xf>
    <xf numFmtId="182" fontId="0" fillId="0" borderId="20" xfId="0" applyNumberFormat="1" applyBorder="1" applyAlignment="1">
      <alignment shrinkToFit="1"/>
    </xf>
    <xf numFmtId="181" fontId="0" fillId="0" borderId="34" xfId="0" applyNumberFormat="1" applyBorder="1" applyAlignment="1">
      <alignment shrinkToFit="1"/>
    </xf>
    <xf numFmtId="182" fontId="0" fillId="0" borderId="34" xfId="0" applyNumberFormat="1" applyBorder="1" applyAlignment="1">
      <alignment shrinkToFit="1"/>
    </xf>
    <xf numFmtId="0" fontId="25" fillId="0" borderId="0" xfId="0" applyFont="1" applyAlignment="1">
      <alignment horizontal="center"/>
    </xf>
    <xf numFmtId="0" fontId="13" fillId="0" borderId="0" xfId="0" applyFont="1"/>
    <xf numFmtId="0" fontId="17" fillId="0" borderId="32" xfId="0" applyFont="1" applyBorder="1"/>
    <xf numFmtId="0" fontId="15" fillId="9" borderId="37" xfId="0" applyFont="1" applyFill="1" applyBorder="1"/>
    <xf numFmtId="0" fontId="15" fillId="9" borderId="2" xfId="0" applyFont="1" applyFill="1" applyBorder="1"/>
    <xf numFmtId="0" fontId="0" fillId="9" borderId="3" xfId="0" applyFill="1" applyBorder="1"/>
    <xf numFmtId="0" fontId="0" fillId="9" borderId="4" xfId="0" applyFill="1" applyBorder="1"/>
    <xf numFmtId="0" fontId="15" fillId="9" borderId="20" xfId="0" applyFont="1" applyFill="1" applyBorder="1"/>
    <xf numFmtId="0" fontId="15" fillId="9" borderId="5" xfId="0" applyFont="1" applyFill="1" applyBorder="1"/>
    <xf numFmtId="0" fontId="0" fillId="9" borderId="0" xfId="0" applyFill="1" applyBorder="1"/>
    <xf numFmtId="0" fontId="0" fillId="9" borderId="6" xfId="0" applyFill="1" applyBorder="1"/>
    <xf numFmtId="0" fontId="0" fillId="9" borderId="34" xfId="0" applyFill="1" applyBorder="1"/>
    <xf numFmtId="0" fontId="15" fillId="9" borderId="7" xfId="0" applyFont="1" applyFill="1" applyBorder="1"/>
    <xf numFmtId="0" fontId="0" fillId="9" borderId="8" xfId="0" applyFill="1" applyBorder="1"/>
    <xf numFmtId="0" fontId="0" fillId="9" borderId="9" xfId="0" applyFill="1" applyBorder="1"/>
    <xf numFmtId="0" fontId="0" fillId="11" borderId="37" xfId="0" applyFont="1" applyFill="1" applyBorder="1"/>
    <xf numFmtId="0" fontId="15" fillId="11" borderId="2" xfId="0" applyFont="1" applyFill="1" applyBorder="1"/>
    <xf numFmtId="0" fontId="0" fillId="11" borderId="3" xfId="0" applyFill="1" applyBorder="1"/>
    <xf numFmtId="0" fontId="0" fillId="11" borderId="4" xfId="0" applyFill="1" applyBorder="1"/>
    <xf numFmtId="0" fontId="15" fillId="11" borderId="20" xfId="0" applyFont="1" applyFill="1" applyBorder="1"/>
    <xf numFmtId="0" fontId="15" fillId="11" borderId="5" xfId="0" applyFont="1" applyFill="1" applyBorder="1"/>
    <xf numFmtId="0" fontId="0" fillId="11" borderId="0" xfId="0" applyFill="1" applyBorder="1"/>
    <xf numFmtId="0" fontId="0" fillId="11" borderId="6" xfId="0" applyFill="1" applyBorder="1"/>
    <xf numFmtId="0" fontId="30" fillId="11" borderId="5" xfId="0" applyFont="1" applyFill="1" applyBorder="1"/>
    <xf numFmtId="0" fontId="31" fillId="11" borderId="0" xfId="0" applyFont="1" applyFill="1" applyBorder="1"/>
    <xf numFmtId="0" fontId="31" fillId="11" borderId="6" xfId="0" applyFont="1" applyFill="1" applyBorder="1"/>
    <xf numFmtId="0" fontId="30" fillId="11" borderId="0" xfId="0" applyFont="1" applyFill="1" applyBorder="1"/>
    <xf numFmtId="0" fontId="0" fillId="11" borderId="0" xfId="0" applyFill="1"/>
    <xf numFmtId="0" fontId="0" fillId="11" borderId="34" xfId="0" applyFill="1" applyBorder="1"/>
    <xf numFmtId="0" fontId="0" fillId="11" borderId="7" xfId="0" applyFill="1" applyBorder="1"/>
    <xf numFmtId="0" fontId="0" fillId="11" borderId="8" xfId="0" applyFill="1" applyBorder="1"/>
    <xf numFmtId="0" fontId="0" fillId="11" borderId="9" xfId="0" applyFill="1" applyBorder="1"/>
    <xf numFmtId="0" fontId="0" fillId="0" borderId="2" xfId="0" applyBorder="1"/>
    <xf numFmtId="0" fontId="15" fillId="0" borderId="0" xfId="0" applyFont="1"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4" xfId="0" applyBorder="1" applyAlignment="1">
      <alignment horizontal="left" vertical="center"/>
    </xf>
    <xf numFmtId="0" fontId="0" fillId="0" borderId="9" xfId="0" applyBorder="1" applyAlignment="1">
      <alignment horizontal="left" vertical="center"/>
    </xf>
    <xf numFmtId="0" fontId="0" fillId="0" borderId="39" xfId="0" applyBorder="1"/>
    <xf numFmtId="0" fontId="0" fillId="0" borderId="38" xfId="0" applyBorder="1" applyAlignment="1">
      <alignment horizontal="distributed" vertical="center"/>
    </xf>
    <xf numFmtId="0" fontId="33" fillId="0" borderId="32" xfId="0" applyFont="1" applyBorder="1" applyAlignment="1">
      <alignment horizontal="center" vertical="center"/>
    </xf>
    <xf numFmtId="0" fontId="0" fillId="0" borderId="4" xfId="0" applyBorder="1" applyAlignment="1">
      <alignment horizontal="distributed" vertical="center"/>
    </xf>
    <xf numFmtId="0" fontId="34" fillId="0" borderId="32" xfId="0" applyFont="1" applyBorder="1" applyAlignment="1">
      <alignment horizontal="center" vertical="center"/>
    </xf>
    <xf numFmtId="0" fontId="15" fillId="0" borderId="3" xfId="0" applyFont="1" applyBorder="1" applyAlignment="1">
      <alignment horizontal="center" vertical="center"/>
    </xf>
    <xf numFmtId="0" fontId="0" fillId="0" borderId="4" xfId="0" applyBorder="1" applyAlignment="1">
      <alignment horizontal="center" vertical="center"/>
    </xf>
    <xf numFmtId="181" fontId="33" fillId="0" borderId="32" xfId="0" applyNumberFormat="1" applyFont="1" applyBorder="1" applyAlignment="1">
      <alignment horizontal="center" vertical="center"/>
    </xf>
    <xf numFmtId="0" fontId="15" fillId="0" borderId="35" xfId="0" applyFont="1" applyBorder="1" applyAlignment="1">
      <alignment horizontal="center" vertical="center"/>
    </xf>
    <xf numFmtId="0" fontId="0" fillId="0" borderId="38" xfId="0" applyBorder="1" applyAlignment="1">
      <alignment horizontal="center" vertical="center"/>
    </xf>
    <xf numFmtId="0" fontId="15" fillId="0" borderId="8" xfId="0" applyFont="1" applyBorder="1" applyAlignment="1">
      <alignment horizontal="center" vertical="center"/>
    </xf>
    <xf numFmtId="0" fontId="0" fillId="0" borderId="9" xfId="0" applyBorder="1" applyAlignment="1">
      <alignment horizontal="center" vertical="center"/>
    </xf>
    <xf numFmtId="3" fontId="33" fillId="0" borderId="32" xfId="0" applyNumberFormat="1" applyFont="1" applyBorder="1" applyAlignment="1">
      <alignment horizontal="center" vertical="center"/>
    </xf>
    <xf numFmtId="182" fontId="33" fillId="0" borderId="32" xfId="0" applyNumberFormat="1" applyFont="1" applyBorder="1" applyAlignment="1">
      <alignment horizontal="center" vertical="center"/>
    </xf>
    <xf numFmtId="0" fontId="0" fillId="0" borderId="38" xfId="0" applyBorder="1" applyAlignment="1">
      <alignment horizontal="left" vertical="center"/>
    </xf>
    <xf numFmtId="0" fontId="0" fillId="0" borderId="2" xfId="0" applyBorder="1" applyAlignment="1">
      <alignment horizontal="left"/>
    </xf>
    <xf numFmtId="0" fontId="15"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5" fillId="0" borderId="5" xfId="0" applyFont="1" applyBorder="1" applyAlignment="1">
      <alignment vertical="center"/>
    </xf>
    <xf numFmtId="0" fontId="15" fillId="0" borderId="7"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177" fontId="17" fillId="0" borderId="13" xfId="0" applyNumberFormat="1" applyFont="1" applyBorder="1" applyAlignment="1">
      <alignment horizontal="center"/>
    </xf>
    <xf numFmtId="0" fontId="0" fillId="0" borderId="41" xfId="0" applyBorder="1"/>
    <xf numFmtId="0" fontId="0" fillId="0" borderId="42"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5" xfId="0" applyBorder="1" applyAlignment="1">
      <alignment vertical="center"/>
    </xf>
    <xf numFmtId="0" fontId="30" fillId="0" borderId="46" xfId="0" applyFont="1" applyBorder="1" applyAlignment="1">
      <alignment vertical="center"/>
    </xf>
    <xf numFmtId="0" fontId="41" fillId="0" borderId="46" xfId="0" applyFont="1" applyBorder="1"/>
    <xf numFmtId="0" fontId="42" fillId="0" borderId="0" xfId="0" applyFont="1" applyBorder="1" applyAlignment="1" applyProtection="1">
      <alignment horizontal="right" vertical="top"/>
      <protection locked="0"/>
    </xf>
    <xf numFmtId="0" fontId="41" fillId="0" borderId="50" xfId="0" applyFont="1" applyBorder="1"/>
    <xf numFmtId="0" fontId="0" fillId="0" borderId="51" xfId="0" applyBorder="1"/>
    <xf numFmtId="0" fontId="0" fillId="0" borderId="52" xfId="0" applyBorder="1"/>
    <xf numFmtId="0" fontId="0" fillId="0" borderId="0" xfId="0" applyAlignment="1">
      <alignment horizontal="right"/>
    </xf>
    <xf numFmtId="0" fontId="0" fillId="0" borderId="50" xfId="0" applyBorder="1"/>
    <xf numFmtId="0" fontId="0" fillId="0" borderId="0" xfId="0" applyFont="1"/>
    <xf numFmtId="0" fontId="15" fillId="0" borderId="51" xfId="0" applyFont="1" applyBorder="1"/>
    <xf numFmtId="0" fontId="30" fillId="0" borderId="32" xfId="0" applyFont="1" applyBorder="1" applyAlignment="1">
      <alignment horizontal="center" vertical="center" wrapText="1"/>
    </xf>
    <xf numFmtId="182" fontId="17" fillId="0" borderId="12" xfId="0" applyNumberFormat="1" applyFont="1" applyBorder="1"/>
    <xf numFmtId="182" fontId="17" fillId="0" borderId="20" xfId="0" applyNumberFormat="1" applyFont="1" applyBorder="1"/>
    <xf numFmtId="185" fontId="17" fillId="0" borderId="20" xfId="0" applyNumberFormat="1" applyFont="1" applyBorder="1"/>
    <xf numFmtId="186" fontId="17" fillId="0" borderId="12" xfId="0" applyNumberFormat="1" applyFont="1" applyBorder="1"/>
    <xf numFmtId="186" fontId="17" fillId="0" borderId="20" xfId="0" applyNumberFormat="1" applyFont="1" applyBorder="1"/>
    <xf numFmtId="186" fontId="17" fillId="0" borderId="20" xfId="0" applyNumberFormat="1" applyFont="1" applyBorder="1" applyAlignment="1">
      <alignment horizontal="right"/>
    </xf>
    <xf numFmtId="186" fontId="17" fillId="0" borderId="16" xfId="0" applyNumberFormat="1" applyFont="1" applyBorder="1"/>
    <xf numFmtId="188" fontId="17" fillId="0" borderId="12" xfId="0" applyNumberFormat="1" applyFont="1" applyBorder="1"/>
    <xf numFmtId="188" fontId="17" fillId="0" borderId="20" xfId="0" applyNumberFormat="1" applyFont="1" applyBorder="1"/>
    <xf numFmtId="180" fontId="17" fillId="0" borderId="20" xfId="0" applyNumberFormat="1" applyFont="1" applyBorder="1"/>
    <xf numFmtId="188" fontId="17" fillId="0" borderId="13" xfId="0" applyNumberFormat="1" applyFont="1" applyBorder="1"/>
    <xf numFmtId="188" fontId="17" fillId="0" borderId="21" xfId="0" applyNumberFormat="1" applyFont="1" applyBorder="1"/>
    <xf numFmtId="180" fontId="17" fillId="0" borderId="21" xfId="0" applyNumberFormat="1" applyFont="1" applyBorder="1"/>
    <xf numFmtId="178" fontId="17" fillId="0" borderId="21" xfId="0" applyNumberFormat="1" applyFont="1" applyBorder="1"/>
    <xf numFmtId="180" fontId="17" fillId="0" borderId="17" xfId="0" applyNumberFormat="1" applyFont="1" applyBorder="1"/>
    <xf numFmtId="187" fontId="17" fillId="7" borderId="34" xfId="0" applyNumberFormat="1" applyFont="1" applyFill="1" applyBorder="1" applyAlignment="1" applyProtection="1">
      <alignment horizontal="center" vertical="center"/>
    </xf>
    <xf numFmtId="178" fontId="17" fillId="7" borderId="34" xfId="0" applyNumberFormat="1" applyFont="1" applyFill="1" applyBorder="1" applyAlignment="1" applyProtection="1">
      <alignment horizontal="center" vertical="center"/>
    </xf>
    <xf numFmtId="188" fontId="17" fillId="7" borderId="32" xfId="0" applyNumberFormat="1" applyFont="1" applyFill="1" applyBorder="1" applyAlignment="1" applyProtection="1">
      <alignment horizontal="center" vertical="center"/>
    </xf>
    <xf numFmtId="180" fontId="17" fillId="7" borderId="32" xfId="0" applyNumberFormat="1" applyFont="1" applyFill="1" applyBorder="1" applyAlignment="1" applyProtection="1">
      <alignment horizontal="center" vertical="center"/>
    </xf>
    <xf numFmtId="176" fontId="25" fillId="7" borderId="32" xfId="0" applyNumberFormat="1" applyFont="1" applyFill="1" applyBorder="1" applyAlignment="1" applyProtection="1">
      <alignment horizontal="center" vertical="center"/>
    </xf>
    <xf numFmtId="178" fontId="17" fillId="7" borderId="32" xfId="0" applyNumberFormat="1" applyFont="1" applyFill="1" applyBorder="1" applyAlignment="1" applyProtection="1">
      <alignment horizontal="center" vertical="center"/>
    </xf>
    <xf numFmtId="178" fontId="17" fillId="7" borderId="37" xfId="0" applyNumberFormat="1" applyFont="1" applyFill="1" applyBorder="1" applyAlignment="1" applyProtection="1">
      <alignment horizontal="center" vertical="center"/>
    </xf>
    <xf numFmtId="2" fontId="0" fillId="10" borderId="22" xfId="0" applyNumberFormat="1" applyFill="1" applyBorder="1" applyAlignment="1" applyProtection="1">
      <alignment horizontal="center" vertical="center"/>
      <protection locked="0"/>
    </xf>
    <xf numFmtId="0" fontId="12" fillId="0" borderId="8" xfId="0" applyFont="1" applyBorder="1"/>
    <xf numFmtId="0" fontId="48" fillId="0" borderId="0" xfId="0" applyFont="1" applyBorder="1" applyAlignment="1">
      <alignment vertical="center"/>
    </xf>
    <xf numFmtId="177" fontId="17" fillId="0" borderId="13" xfId="0" applyNumberFormat="1" applyFont="1" applyBorder="1" applyAlignment="1"/>
    <xf numFmtId="187" fontId="17" fillId="0" borderId="17" xfId="0" applyNumberFormat="1" applyFont="1" applyBorder="1" applyAlignment="1"/>
    <xf numFmtId="187" fontId="17" fillId="0" borderId="17" xfId="0" applyNumberFormat="1" applyFont="1" applyBorder="1" applyAlignment="1">
      <alignment horizontal="center"/>
    </xf>
    <xf numFmtId="0" fontId="0" fillId="11" borderId="20" xfId="0" applyFont="1" applyFill="1" applyBorder="1" applyAlignment="1">
      <alignment horizontal="center"/>
    </xf>
    <xf numFmtId="0" fontId="0" fillId="11" borderId="37" xfId="0" applyFont="1" applyFill="1" applyBorder="1" applyAlignment="1">
      <alignment horizontal="center"/>
    </xf>
    <xf numFmtId="0" fontId="0" fillId="11" borderId="34" xfId="0" applyFont="1" applyFill="1" applyBorder="1" applyAlignment="1">
      <alignment horizontal="center"/>
    </xf>
    <xf numFmtId="0" fontId="15" fillId="7" borderId="54" xfId="0" applyFont="1" applyFill="1" applyBorder="1" applyAlignment="1" applyProtection="1">
      <alignment horizontal="center" vertical="center"/>
    </xf>
    <xf numFmtId="0" fontId="15" fillId="7" borderId="55" xfId="0" applyFont="1" applyFill="1" applyBorder="1" applyAlignment="1" applyProtection="1">
      <alignment horizontal="center" vertical="center"/>
    </xf>
    <xf numFmtId="0" fontId="15" fillId="0" borderId="22" xfId="0" applyFont="1" applyBorder="1" applyAlignment="1">
      <alignment horizontal="center"/>
    </xf>
    <xf numFmtId="0" fontId="15" fillId="0" borderId="0" xfId="0" applyFont="1" applyBorder="1" applyAlignment="1">
      <alignment horizontal="left" wrapText="1"/>
    </xf>
    <xf numFmtId="0" fontId="19" fillId="7" borderId="0" xfId="0" applyFont="1" applyFill="1" applyBorder="1" applyAlignment="1" applyProtection="1">
      <alignment horizontal="left" vertical="center"/>
    </xf>
    <xf numFmtId="0" fontId="0" fillId="7" borderId="32" xfId="0" applyFill="1" applyBorder="1" applyAlignment="1" applyProtection="1">
      <alignment vertical="center"/>
    </xf>
    <xf numFmtId="0" fontId="22" fillId="7" borderId="0" xfId="0" applyFont="1" applyFill="1" applyBorder="1" applyAlignment="1" applyProtection="1">
      <alignment horizontal="left" vertical="center" shrinkToFit="1"/>
    </xf>
    <xf numFmtId="0" fontId="22" fillId="7" borderId="0" xfId="0" applyFont="1" applyFill="1" applyBorder="1" applyAlignment="1" applyProtection="1">
      <alignment vertical="center" shrinkToFit="1"/>
    </xf>
    <xf numFmtId="0" fontId="0" fillId="7" borderId="32" xfId="0" applyFont="1" applyFill="1" applyBorder="1" applyAlignment="1" applyProtection="1">
      <alignment horizontal="center" vertical="center" shrinkToFit="1"/>
    </xf>
    <xf numFmtId="0" fontId="15" fillId="7" borderId="32" xfId="0" applyFont="1" applyFill="1" applyBorder="1" applyAlignment="1" applyProtection="1">
      <alignment horizontal="center" vertical="center"/>
    </xf>
    <xf numFmtId="0" fontId="0" fillId="7" borderId="0" xfId="0" applyFill="1" applyBorder="1" applyAlignment="1" applyProtection="1">
      <alignment horizontal="center" vertical="center"/>
    </xf>
    <xf numFmtId="0" fontId="15" fillId="7" borderId="34" xfId="0" applyFont="1" applyFill="1" applyBorder="1" applyAlignment="1" applyProtection="1">
      <alignment horizontal="center" vertical="center"/>
    </xf>
    <xf numFmtId="0" fontId="15" fillId="7" borderId="32" xfId="0" applyFont="1" applyFill="1" applyBorder="1" applyAlignment="1" applyProtection="1">
      <alignment horizontal="center" vertical="center" shrinkToFit="1"/>
    </xf>
    <xf numFmtId="0" fontId="22" fillId="7" borderId="0" xfId="0" applyFont="1" applyFill="1" applyBorder="1" applyAlignment="1" applyProtection="1">
      <alignment horizontal="center" vertical="center"/>
    </xf>
    <xf numFmtId="0" fontId="19" fillId="7" borderId="0" xfId="0" applyFont="1" applyFill="1" applyBorder="1" applyAlignment="1" applyProtection="1">
      <alignment horizontal="center" vertical="center"/>
    </xf>
    <xf numFmtId="181" fontId="23" fillId="9" borderId="0" xfId="7" applyFont="1" applyFill="1" applyBorder="1" applyAlignment="1" applyProtection="1">
      <alignment horizontal="center" vertical="center"/>
      <protection locked="0"/>
    </xf>
    <xf numFmtId="181" fontId="24" fillId="9" borderId="0" xfId="7" applyFont="1" applyFill="1" applyBorder="1" applyAlignment="1" applyProtection="1">
      <alignment horizontal="left" vertical="center"/>
      <protection locked="0"/>
    </xf>
    <xf numFmtId="0" fontId="26" fillId="7" borderId="0" xfId="0" applyFont="1" applyFill="1" applyBorder="1" applyAlignment="1" applyProtection="1">
      <alignment horizontal="center" vertical="center"/>
    </xf>
    <xf numFmtId="0" fontId="15" fillId="0" borderId="32" xfId="0" applyFont="1" applyBorder="1" applyAlignment="1">
      <alignment horizontal="center"/>
    </xf>
    <xf numFmtId="0" fontId="30" fillId="9" borderId="20" xfId="0" applyFont="1" applyFill="1" applyBorder="1" applyAlignment="1">
      <alignment wrapText="1"/>
    </xf>
    <xf numFmtId="0" fontId="30" fillId="11" borderId="34" xfId="0" applyFont="1" applyFill="1" applyBorder="1" applyAlignment="1">
      <alignment wrapText="1"/>
    </xf>
    <xf numFmtId="181" fontId="0" fillId="0" borderId="34" xfId="0" applyNumberFormat="1" applyBorder="1" applyAlignment="1">
      <alignment horizontal="center"/>
    </xf>
    <xf numFmtId="0" fontId="0" fillId="0" borderId="34" xfId="0" applyFont="1" applyBorder="1" applyAlignment="1">
      <alignment horizontal="center"/>
    </xf>
    <xf numFmtId="0" fontId="15" fillId="0" borderId="32" xfId="0" applyFont="1" applyBorder="1" applyAlignment="1">
      <alignment horizontal="center" vertical="center" wrapText="1"/>
    </xf>
    <xf numFmtId="0" fontId="12" fillId="9" borderId="32" xfId="0" applyFont="1" applyFill="1" applyBorder="1" applyAlignment="1">
      <alignment horizontal="center"/>
    </xf>
    <xf numFmtId="0" fontId="25" fillId="11" borderId="32" xfId="0" applyFont="1" applyFill="1" applyBorder="1" applyAlignment="1">
      <alignment horizontal="center" vertical="center" wrapText="1"/>
    </xf>
    <xf numFmtId="0" fontId="15" fillId="9" borderId="32" xfId="0" applyFont="1" applyFill="1" applyBorder="1" applyAlignment="1">
      <alignment horizontal="center" vertical="center"/>
    </xf>
    <xf numFmtId="0" fontId="15" fillId="0" borderId="32" xfId="0" applyFont="1" applyBorder="1" applyAlignment="1">
      <alignment horizontal="center" wrapText="1"/>
    </xf>
    <xf numFmtId="0" fontId="15" fillId="11" borderId="34" xfId="0" applyFont="1" applyFill="1" applyBorder="1" applyAlignment="1">
      <alignment horizontal="center" vertical="center"/>
    </xf>
    <xf numFmtId="181" fontId="0" fillId="0" borderId="20" xfId="0" applyNumberFormat="1" applyBorder="1" applyAlignment="1">
      <alignment horizontal="center"/>
    </xf>
    <xf numFmtId="0" fontId="0" fillId="0" borderId="20" xfId="0" applyFont="1" applyBorder="1" applyAlignment="1">
      <alignment horizontal="center"/>
    </xf>
    <xf numFmtId="181" fontId="0" fillId="0" borderId="37" xfId="0" applyNumberFormat="1" applyBorder="1" applyAlignment="1">
      <alignment horizontal="center"/>
    </xf>
    <xf numFmtId="0" fontId="0" fillId="0" borderId="37" xfId="0" applyFont="1" applyBorder="1" applyAlignment="1">
      <alignment horizontal="center"/>
    </xf>
    <xf numFmtId="0" fontId="15" fillId="0" borderId="32" xfId="0" applyFont="1" applyBorder="1" applyAlignment="1">
      <alignment horizontal="center" vertical="center"/>
    </xf>
    <xf numFmtId="0" fontId="15" fillId="0" borderId="37" xfId="0" applyFont="1" applyBorder="1" applyAlignment="1">
      <alignment horizontal="center" vertical="center"/>
    </xf>
    <xf numFmtId="0" fontId="15" fillId="9" borderId="32" xfId="0" applyFont="1" applyFill="1" applyBorder="1" applyAlignment="1">
      <alignment horizontal="center"/>
    </xf>
    <xf numFmtId="0" fontId="0" fillId="11" borderId="32" xfId="0" applyFont="1" applyFill="1" applyBorder="1" applyAlignment="1">
      <alignment horizontal="center" vertical="center"/>
    </xf>
    <xf numFmtId="0" fontId="15" fillId="0" borderId="34" xfId="0" applyFont="1" applyBorder="1" applyAlignment="1">
      <alignment horizontal="center" vertical="center"/>
    </xf>
    <xf numFmtId="0" fontId="15" fillId="11" borderId="32" xfId="0" applyFont="1" applyFill="1" applyBorder="1" applyAlignment="1">
      <alignment horizontal="center" vertical="center"/>
    </xf>
    <xf numFmtId="0" fontId="15" fillId="0" borderId="34" xfId="0" applyFont="1" applyBorder="1" applyAlignment="1">
      <alignment horizontal="center"/>
    </xf>
    <xf numFmtId="181" fontId="0" fillId="0" borderId="32" xfId="0" applyNumberFormat="1" applyBorder="1" applyAlignment="1">
      <alignment horizontal="center"/>
    </xf>
    <xf numFmtId="0" fontId="15" fillId="0" borderId="48" xfId="0" applyFont="1" applyBorder="1" applyAlignment="1">
      <alignment horizontal="distributed" vertical="center"/>
    </xf>
    <xf numFmtId="0" fontId="15" fillId="0" borderId="32" xfId="0" applyFont="1" applyBorder="1" applyAlignment="1">
      <alignment horizontal="distributed" vertical="center"/>
    </xf>
    <xf numFmtId="0" fontId="15" fillId="0" borderId="32" xfId="0" applyFont="1" applyBorder="1" applyAlignment="1">
      <alignment horizontal="left" vertical="center"/>
    </xf>
    <xf numFmtId="0" fontId="15" fillId="0" borderId="48" xfId="0" applyFont="1" applyBorder="1" applyAlignment="1">
      <alignment horizontal="left" vertical="top"/>
    </xf>
    <xf numFmtId="0" fontId="15" fillId="0" borderId="32" xfId="0" applyFont="1" applyBorder="1" applyAlignment="1">
      <alignment horizontal="left" vertical="top"/>
    </xf>
    <xf numFmtId="0" fontId="15" fillId="0" borderId="48" xfId="0" applyFont="1" applyBorder="1" applyAlignment="1">
      <alignment horizontal="center" vertical="center"/>
    </xf>
    <xf numFmtId="0" fontId="30" fillId="0" borderId="3" xfId="0" applyFont="1" applyBorder="1" applyAlignment="1">
      <alignment horizontal="left" vertical="center"/>
    </xf>
    <xf numFmtId="0" fontId="0" fillId="0" borderId="4" xfId="0" applyBorder="1" applyAlignment="1">
      <alignment horizontal="left" vertical="center"/>
    </xf>
    <xf numFmtId="0" fontId="30" fillId="0" borderId="0" xfId="0" applyFont="1" applyBorder="1" applyAlignment="1">
      <alignment horizontal="left" vertical="center"/>
    </xf>
    <xf numFmtId="0" fontId="0" fillId="0" borderId="6" xfId="0" applyBorder="1" applyAlignment="1">
      <alignment horizontal="left" vertical="center"/>
    </xf>
    <xf numFmtId="0" fontId="30" fillId="0" borderId="8" xfId="0" applyFont="1" applyBorder="1" applyAlignment="1">
      <alignment horizontal="left" vertical="center"/>
    </xf>
    <xf numFmtId="0" fontId="0" fillId="0" borderId="9" xfId="0" applyBorder="1" applyAlignment="1">
      <alignment horizontal="left" vertical="center"/>
    </xf>
    <xf numFmtId="0" fontId="31" fillId="0" borderId="37" xfId="0" applyFont="1" applyBorder="1" applyAlignment="1">
      <alignment horizontal="left" vertical="center"/>
    </xf>
    <xf numFmtId="0" fontId="0" fillId="0" borderId="0" xfId="0" applyBorder="1" applyAlignment="1">
      <alignment horizontal="center"/>
    </xf>
    <xf numFmtId="0" fontId="15" fillId="0" borderId="49" xfId="0" applyFont="1" applyBorder="1" applyAlignment="1">
      <alignment horizontal="center" vertical="center"/>
    </xf>
    <xf numFmtId="0" fontId="15" fillId="0" borderId="37" xfId="0" applyFont="1" applyBorder="1" applyAlignment="1">
      <alignment horizontal="right" wrapText="1"/>
    </xf>
    <xf numFmtId="0" fontId="15" fillId="0" borderId="38" xfId="0" applyFont="1" applyBorder="1" applyAlignment="1">
      <alignment horizontal="center" vertical="center"/>
    </xf>
    <xf numFmtId="0" fontId="15" fillId="0" borderId="39" xfId="0" applyFont="1" applyBorder="1" applyAlignment="1">
      <alignment horizontal="left" vertical="center"/>
    </xf>
    <xf numFmtId="0" fontId="15" fillId="0" borderId="38" xfId="0" applyFont="1" applyBorder="1" applyAlignment="1">
      <alignment horizontal="right" vertical="center"/>
    </xf>
    <xf numFmtId="0" fontId="30" fillId="0" borderId="47" xfId="0" applyFont="1" applyBorder="1" applyAlignment="1">
      <alignment horizontal="left" vertical="center"/>
    </xf>
    <xf numFmtId="0" fontId="30" fillId="0" borderId="20" xfId="0" applyFont="1" applyBorder="1" applyAlignment="1">
      <alignment horizontal="left" vertical="center"/>
    </xf>
    <xf numFmtId="0" fontId="40" fillId="0" borderId="32" xfId="0" applyFont="1" applyBorder="1" applyAlignment="1">
      <alignment horizontal="left" vertical="center"/>
    </xf>
    <xf numFmtId="0" fontId="39" fillId="0" borderId="3" xfId="0" applyFont="1" applyBorder="1" applyAlignment="1">
      <alignment horizontal="center"/>
    </xf>
    <xf numFmtId="0" fontId="15" fillId="0" borderId="46" xfId="0" applyFont="1" applyBorder="1" applyAlignment="1">
      <alignment horizontal="center"/>
    </xf>
    <xf numFmtId="0" fontId="15" fillId="0" borderId="5" xfId="0" applyFont="1" applyBorder="1" applyAlignment="1">
      <alignment horizontal="center"/>
    </xf>
    <xf numFmtId="0" fontId="0" fillId="0" borderId="6" xfId="0" applyBorder="1" applyAlignment="1">
      <alignment horizontal="left"/>
    </xf>
    <xf numFmtId="0" fontId="0" fillId="0" borderId="6" xfId="0" applyFont="1" applyBorder="1" applyAlignment="1">
      <alignment horizontal="left" wrapText="1"/>
    </xf>
    <xf numFmtId="0" fontId="18" fillId="0" borderId="6" xfId="0" applyFont="1" applyBorder="1" applyAlignment="1">
      <alignment horizontal="left"/>
    </xf>
    <xf numFmtId="0" fontId="15" fillId="0" borderId="0" xfId="0" applyFont="1" applyBorder="1" applyAlignment="1">
      <alignment horizontal="right" vertical="center"/>
    </xf>
    <xf numFmtId="0" fontId="15" fillId="0" borderId="6" xfId="0" applyFont="1" applyBorder="1" applyAlignment="1">
      <alignment horizontal="right" vertical="center"/>
    </xf>
    <xf numFmtId="0" fontId="15" fillId="0" borderId="3" xfId="0" applyFont="1" applyBorder="1" applyAlignment="1">
      <alignment horizontal="distributed" vertical="center"/>
    </xf>
    <xf numFmtId="0" fontId="45" fillId="0" borderId="0" xfId="0" applyFont="1" applyBorder="1" applyAlignment="1">
      <alignment horizontal="left" vertical="center"/>
    </xf>
    <xf numFmtId="0" fontId="44" fillId="0" borderId="0" xfId="0" applyFont="1" applyBorder="1" applyAlignment="1">
      <alignment horizontal="left" vertical="center"/>
    </xf>
    <xf numFmtId="0" fontId="45" fillId="0" borderId="51" xfId="0" applyFont="1" applyBorder="1" applyAlignment="1">
      <alignment horizontal="left" vertical="center"/>
    </xf>
    <xf numFmtId="0" fontId="44" fillId="0" borderId="51" xfId="0" applyFont="1" applyBorder="1" applyAlignment="1">
      <alignment horizontal="left" vertical="center"/>
    </xf>
    <xf numFmtId="0" fontId="0" fillId="0" borderId="34" xfId="0" applyBorder="1" applyAlignment="1">
      <alignment horizontal="center"/>
    </xf>
    <xf numFmtId="0" fontId="15" fillId="0" borderId="53" xfId="0" applyFont="1" applyBorder="1" applyAlignment="1">
      <alignment horizontal="distributed" vertical="center"/>
    </xf>
    <xf numFmtId="0" fontId="15" fillId="0" borderId="2" xfId="0" applyFont="1" applyBorder="1" applyAlignment="1">
      <alignment horizontal="distributed" vertical="center"/>
    </xf>
    <xf numFmtId="0" fontId="45" fillId="0" borderId="3" xfId="0" applyFont="1" applyBorder="1" applyAlignment="1">
      <alignment vertical="center"/>
    </xf>
    <xf numFmtId="0" fontId="44" fillId="0" borderId="3" xfId="0" applyFont="1" applyBorder="1" applyAlignment="1">
      <alignment vertical="center"/>
    </xf>
    <xf numFmtId="0" fontId="33" fillId="0" borderId="32" xfId="0" applyFont="1" applyBorder="1" applyAlignment="1">
      <alignment horizontal="center" vertical="center"/>
    </xf>
    <xf numFmtId="0" fontId="15" fillId="0" borderId="7" xfId="0" applyFont="1" applyBorder="1" applyAlignment="1">
      <alignment horizontal="left" vertical="center"/>
    </xf>
    <xf numFmtId="0" fontId="15" fillId="0" borderId="35" xfId="0" applyFont="1" applyBorder="1" applyAlignment="1">
      <alignment horizontal="distributed" vertical="center"/>
    </xf>
    <xf numFmtId="0" fontId="15" fillId="0" borderId="8" xfId="0" applyFont="1" applyBorder="1" applyAlignment="1">
      <alignment horizontal="distributed" vertical="center"/>
    </xf>
    <xf numFmtId="0" fontId="15" fillId="0" borderId="39" xfId="0" applyFont="1" applyBorder="1" applyAlignment="1">
      <alignment horizontal="distributed" vertical="center"/>
    </xf>
    <xf numFmtId="0" fontId="43" fillId="0" borderId="42" xfId="0" applyFont="1" applyBorder="1" applyAlignment="1">
      <alignment horizontal="center" vertical="center"/>
    </xf>
  </cellXfs>
  <cellStyles count="18">
    <cellStyle name="Accent" xfId="1"/>
    <cellStyle name="Accent 1" xfId="2"/>
    <cellStyle name="Accent 2" xfId="3"/>
    <cellStyle name="Accent 3" xfId="4"/>
    <cellStyle name="Bad" xfId="5"/>
    <cellStyle name="Error" xfId="6"/>
    <cellStyle name="Excel Built-in Comma [0]" xfId="7"/>
    <cellStyle name="Footnote" xfId="8"/>
    <cellStyle name="Good" xfId="9"/>
    <cellStyle name="Heading" xfId="10"/>
    <cellStyle name="Heading 1" xfId="11"/>
    <cellStyle name="Heading 2" xfId="12"/>
    <cellStyle name="Neutral" xfId="13"/>
    <cellStyle name="Note" xfId="14"/>
    <cellStyle name="Status" xfId="15"/>
    <cellStyle name="Text" xfId="16"/>
    <cellStyle name="Warning" xfId="17"/>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FFCCCC"/>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209550</xdr:colOff>
      <xdr:row>55</xdr:row>
      <xdr:rowOff>123825</xdr:rowOff>
    </xdr:from>
    <xdr:to>
      <xdr:col>6</xdr:col>
      <xdr:colOff>647700</xdr:colOff>
      <xdr:row>58</xdr:row>
      <xdr:rowOff>66675</xdr:rowOff>
    </xdr:to>
    <xdr:sp macro="" textlink="">
      <xdr:nvSpPr>
        <xdr:cNvPr id="3074" name="CustomShape 1"/>
        <xdr:cNvSpPr>
          <a:spLocks noChangeArrowheads="1"/>
        </xdr:cNvSpPr>
      </xdr:nvSpPr>
      <xdr:spPr bwMode="auto">
        <a:xfrm>
          <a:off x="2609850" y="10382250"/>
          <a:ext cx="4105275" cy="504825"/>
        </a:xfrm>
        <a:custGeom>
          <a:avLst/>
          <a:gdLst>
            <a:gd name="T0" fmla="*/ 3429000 w 3429000"/>
            <a:gd name="T1" fmla="*/ 252413 h 504825"/>
            <a:gd name="T2" fmla="*/ 1714500 w 3429000"/>
            <a:gd name="T3" fmla="*/ 504825 h 504825"/>
            <a:gd name="T4" fmla="*/ 0 w 3429000"/>
            <a:gd name="T5" fmla="*/ 252413 h 504825"/>
            <a:gd name="T6" fmla="*/ 1714500 w 3429000"/>
            <a:gd name="T7" fmla="*/ 0 h 504825"/>
            <a:gd name="T8" fmla="*/ 0 60000 65536"/>
            <a:gd name="T9" fmla="*/ 5898240 60000 65536"/>
            <a:gd name="T10" fmla="*/ 11796480 60000 65536"/>
            <a:gd name="T11" fmla="*/ 17694720 60000 65536"/>
            <a:gd name="T12" fmla="*/ 0 w 3429000"/>
            <a:gd name="T13" fmla="*/ 0 h 504825"/>
            <a:gd name="T14" fmla="*/ 3429000 w 3429000"/>
            <a:gd name="T15" fmla="*/ 504825 h 504825"/>
          </a:gdLst>
          <a:ahLst/>
          <a:cxnLst>
            <a:cxn ang="T8">
              <a:pos x="T0" y="T1"/>
            </a:cxn>
            <a:cxn ang="T9">
              <a:pos x="T2" y="T3"/>
            </a:cxn>
            <a:cxn ang="T10">
              <a:pos x="T4" y="T5"/>
            </a:cxn>
            <a:cxn ang="T11">
              <a:pos x="T6" y="T7"/>
            </a:cxn>
          </a:cxnLst>
          <a:rect l="T12" t="T13" r="T14" b="T15"/>
          <a:pathLst>
            <a:path w="3429000" h="504825" stroke="0">
              <a:moveTo>
                <a:pt x="0" y="1287"/>
              </a:moveTo>
              <a:lnTo>
                <a:pt x="1287" y="1287"/>
              </a:lnTo>
              <a:lnTo>
                <a:pt x="180" y="90"/>
              </a:lnTo>
              <a:lnTo>
                <a:pt x="10852" y="0"/>
              </a:lnTo>
              <a:lnTo>
                <a:pt x="1287" y="1287"/>
              </a:lnTo>
              <a:lnTo>
                <a:pt x="270" y="90"/>
              </a:lnTo>
              <a:lnTo>
                <a:pt x="12139" y="62"/>
              </a:lnTo>
              <a:lnTo>
                <a:pt x="1287" y="1287"/>
              </a:lnTo>
              <a:lnTo>
                <a:pt x="0" y="1287"/>
              </a:lnTo>
              <a:close/>
            </a:path>
            <a:path w="3429000" h="504825">
              <a:moveTo>
                <a:pt x="0" y="90"/>
              </a:moveTo>
              <a:lnTo>
                <a:pt x="1287" y="1349"/>
              </a:lnTo>
              <a:lnTo>
                <a:pt x="1287" y="1287"/>
              </a:lnTo>
              <a:lnTo>
                <a:pt x="90" y="90"/>
              </a:lnTo>
              <a:moveTo>
                <a:pt x="1287" y="1349"/>
              </a:moveTo>
              <a:lnTo>
                <a:pt x="1287" y="1287"/>
              </a:lnTo>
              <a:lnTo>
                <a:pt x="90" y="90"/>
              </a:lnTo>
              <a:lnTo>
                <a:pt x="0" y="1287"/>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8</xdr:col>
      <xdr:colOff>523875</xdr:colOff>
      <xdr:row>7</xdr:row>
      <xdr:rowOff>161925</xdr:rowOff>
    </xdr:from>
    <xdr:to>
      <xdr:col>8</xdr:col>
      <xdr:colOff>790575</xdr:colOff>
      <xdr:row>7</xdr:row>
      <xdr:rowOff>438150</xdr:rowOff>
    </xdr:to>
    <xdr:sp macro="" textlink="" fLocksText="0">
      <xdr:nvSpPr>
        <xdr:cNvPr id="4098" name="CustomShape 1"/>
        <xdr:cNvSpPr>
          <a:spLocks noChangeArrowheads="1"/>
        </xdr:cNvSpPr>
      </xdr:nvSpPr>
      <xdr:spPr bwMode="auto">
        <a:xfrm>
          <a:off x="6067425" y="2352675"/>
          <a:ext cx="266700" cy="276225"/>
        </a:xfrm>
        <a:custGeom>
          <a:avLst/>
          <a:gdLst>
            <a:gd name="G0" fmla="+- 960 0 0"/>
            <a:gd name="G1" fmla="+- 77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900" b="0" i="0" u="none" strike="noStrike" baseline="0">
              <a:solidFill>
                <a:srgbClr val="000000"/>
              </a:solidFill>
              <a:latin typeface="DejaVu Sans"/>
            </a:rPr>
            <a:t>印</a:t>
          </a:r>
        </a:p>
      </xdr:txBody>
    </xdr:sp>
    <xdr:clientData/>
  </xdr:twoCellAnchor>
  <xdr:twoCellAnchor editAs="absolute">
    <xdr:from>
      <xdr:col>8</xdr:col>
      <xdr:colOff>495300</xdr:colOff>
      <xdr:row>7</xdr:row>
      <xdr:rowOff>133350</xdr:rowOff>
    </xdr:from>
    <xdr:to>
      <xdr:col>8</xdr:col>
      <xdr:colOff>704850</xdr:colOff>
      <xdr:row>7</xdr:row>
      <xdr:rowOff>342900</xdr:rowOff>
    </xdr:to>
    <xdr:sp macro="" textlink="">
      <xdr:nvSpPr>
        <xdr:cNvPr id="4102" name="CustomShape 1"/>
        <xdr:cNvSpPr>
          <a:spLocks noChangeArrowheads="1"/>
        </xdr:cNvSpPr>
      </xdr:nvSpPr>
      <xdr:spPr bwMode="auto">
        <a:xfrm>
          <a:off x="6038850" y="2324100"/>
          <a:ext cx="209550" cy="209550"/>
        </a:xfrm>
        <a:custGeom>
          <a:avLst/>
          <a:gdLst>
            <a:gd name="T0" fmla="*/ 209550 w 209550"/>
            <a:gd name="T1" fmla="*/ 104775 h 209550"/>
            <a:gd name="T2" fmla="*/ 104775 w 209550"/>
            <a:gd name="T3" fmla="*/ 209550 h 209550"/>
            <a:gd name="T4" fmla="*/ 0 w 209550"/>
            <a:gd name="T5" fmla="*/ 104775 h 209550"/>
            <a:gd name="T6" fmla="*/ 104775 w 209550"/>
            <a:gd name="T7" fmla="*/ 0 h 209550"/>
            <a:gd name="T8" fmla="*/ 0 60000 65536"/>
            <a:gd name="T9" fmla="*/ 5898240 60000 65536"/>
            <a:gd name="T10" fmla="*/ 11796480 60000 65536"/>
            <a:gd name="T11" fmla="*/ 17694720 60000 65536"/>
            <a:gd name="T12" fmla="*/ 0 w 209550"/>
            <a:gd name="T13" fmla="*/ 0 h 209550"/>
            <a:gd name="T14" fmla="*/ 209550 w 209550"/>
            <a:gd name="T15" fmla="*/ 209550 h 209550"/>
          </a:gdLst>
          <a:ahLst/>
          <a:cxnLst>
            <a:cxn ang="T8">
              <a:pos x="T0" y="T1"/>
            </a:cxn>
            <a:cxn ang="T9">
              <a:pos x="T2" y="T3"/>
            </a:cxn>
            <a:cxn ang="T10">
              <a:pos x="T4" y="T5"/>
            </a:cxn>
            <a:cxn ang="T11">
              <a:pos x="T6" y="T7"/>
            </a:cxn>
          </a:cxnLst>
          <a:rect l="T12" t="T13" r="T14" b="T15"/>
          <a:pathLst>
            <a:path w="209550" h="209550">
              <a:moveTo>
                <a:pt x="0" y="293"/>
              </a:moveTo>
              <a:lnTo>
                <a:pt x="374" y="293"/>
              </a:lnTo>
              <a:lnTo>
                <a:pt x="180" y="90"/>
              </a:lnTo>
              <a:lnTo>
                <a:pt x="374" y="293"/>
              </a:lnTo>
              <a:lnTo>
                <a:pt x="270" y="90"/>
              </a:lnTo>
              <a:lnTo>
                <a:pt x="0" y="293"/>
              </a:lnTo>
              <a:close/>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285750</xdr:colOff>
      <xdr:row>16</xdr:row>
      <xdr:rowOff>66675</xdr:rowOff>
    </xdr:from>
    <xdr:to>
      <xdr:col>9</xdr:col>
      <xdr:colOff>409575</xdr:colOff>
      <xdr:row>16</xdr:row>
      <xdr:rowOff>390525</xdr:rowOff>
    </xdr:to>
    <xdr:sp macro="" textlink="">
      <xdr:nvSpPr>
        <xdr:cNvPr id="2" name="正方形/長方形 1"/>
        <xdr:cNvSpPr/>
      </xdr:nvSpPr>
      <xdr:spPr bwMode="auto">
        <a:xfrm>
          <a:off x="5429250" y="4829175"/>
          <a:ext cx="1762125" cy="32385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tabSelected="1" zoomScaleNormal="100" workbookViewId="0">
      <selection activeCell="C1" sqref="C1"/>
    </sheetView>
  </sheetViews>
  <sheetFormatPr defaultColWidth="8.875" defaultRowHeight="14.25"/>
  <cols>
    <col min="1" max="1" width="4" customWidth="1"/>
    <col min="2" max="2" width="13.25" customWidth="1"/>
    <col min="3" max="3" width="26.5" customWidth="1"/>
    <col min="4" max="4" width="9.625" customWidth="1"/>
    <col min="5" max="5" width="23.5" customWidth="1"/>
    <col min="6" max="6" width="22.125" customWidth="1"/>
  </cols>
  <sheetData>
    <row r="1" spans="1:9" ht="18" customHeight="1">
      <c r="A1" s="1" t="s">
        <v>0</v>
      </c>
      <c r="B1" s="2"/>
      <c r="C1" s="2"/>
      <c r="D1" s="2"/>
      <c r="E1" s="2"/>
      <c r="F1" s="2"/>
      <c r="G1" s="2"/>
      <c r="H1" s="2"/>
      <c r="I1" s="3"/>
    </row>
    <row r="2" spans="1:9" ht="18" customHeight="1">
      <c r="A2" s="4"/>
      <c r="B2" s="5" t="s">
        <v>1</v>
      </c>
      <c r="C2" s="6"/>
      <c r="D2" s="6"/>
      <c r="E2" s="6"/>
      <c r="F2" s="6"/>
      <c r="G2" s="6"/>
      <c r="H2" s="6"/>
      <c r="I2" s="7"/>
    </row>
    <row r="3" spans="1:9" ht="18" customHeight="1">
      <c r="A3" s="8"/>
      <c r="B3" s="5" t="s">
        <v>2</v>
      </c>
      <c r="C3" s="9"/>
      <c r="D3" s="9"/>
      <c r="E3" s="9"/>
      <c r="F3" s="9"/>
      <c r="G3" s="6"/>
      <c r="H3" s="6"/>
      <c r="I3" s="7"/>
    </row>
    <row r="4" spans="1:9" ht="18" customHeight="1">
      <c r="A4" s="8"/>
      <c r="B4" s="5" t="s">
        <v>3</v>
      </c>
      <c r="C4" s="9"/>
      <c r="D4" s="9"/>
      <c r="E4" s="9"/>
      <c r="F4" s="9"/>
      <c r="G4" s="6"/>
      <c r="H4" s="6"/>
      <c r="I4" s="7"/>
    </row>
    <row r="5" spans="1:9" ht="18" customHeight="1">
      <c r="A5" s="8"/>
      <c r="B5" s="5" t="s">
        <v>4</v>
      </c>
      <c r="C5" s="9"/>
      <c r="D5" s="9"/>
      <c r="E5" s="9"/>
      <c r="F5" s="9"/>
      <c r="G5" s="6"/>
      <c r="H5" s="6"/>
      <c r="I5" s="7"/>
    </row>
    <row r="6" spans="1:9" ht="18" customHeight="1">
      <c r="A6" s="8"/>
      <c r="B6" s="5" t="s">
        <v>5</v>
      </c>
      <c r="C6" s="9"/>
      <c r="D6" s="9"/>
      <c r="E6" s="9"/>
      <c r="F6" s="9"/>
      <c r="G6" s="6"/>
      <c r="H6" s="6"/>
      <c r="I6" s="7"/>
    </row>
    <row r="7" spans="1:9" ht="18" customHeight="1">
      <c r="A7" s="8"/>
      <c r="B7" s="5" t="s">
        <v>6</v>
      </c>
      <c r="C7" s="9"/>
      <c r="D7" s="9"/>
      <c r="E7" s="9"/>
      <c r="F7" s="9"/>
      <c r="G7" s="6"/>
      <c r="H7" s="6"/>
      <c r="I7" s="7"/>
    </row>
    <row r="8" spans="1:9" ht="18" customHeight="1">
      <c r="A8" s="8"/>
      <c r="B8" s="290" t="s">
        <v>258</v>
      </c>
      <c r="C8" s="9"/>
      <c r="D8" s="9"/>
      <c r="E8" s="9"/>
      <c r="F8" s="9"/>
      <c r="G8" s="6"/>
      <c r="H8" s="6"/>
      <c r="I8" s="7"/>
    </row>
    <row r="9" spans="1:9" ht="15.75">
      <c r="A9" s="10"/>
      <c r="B9" s="289" t="s">
        <v>257</v>
      </c>
      <c r="C9" s="11"/>
      <c r="D9" s="11"/>
      <c r="E9" s="11"/>
      <c r="F9" s="11"/>
      <c r="G9" s="11"/>
      <c r="H9" s="11"/>
      <c r="I9" s="12"/>
    </row>
    <row r="10" spans="1:9">
      <c r="A10" s="4"/>
      <c r="B10" s="6"/>
      <c r="C10" s="6"/>
      <c r="D10" s="6"/>
      <c r="E10" s="6"/>
      <c r="F10" s="6"/>
      <c r="G10" s="6"/>
      <c r="H10" s="6"/>
      <c r="I10" s="7"/>
    </row>
    <row r="11" spans="1:9" ht="15">
      <c r="A11" s="13" t="s">
        <v>7</v>
      </c>
      <c r="B11" s="6"/>
      <c r="C11" s="6"/>
      <c r="D11" s="6"/>
      <c r="E11" s="6"/>
      <c r="F11" s="6"/>
      <c r="G11" s="6"/>
      <c r="H11" s="6"/>
      <c r="I11" s="7"/>
    </row>
    <row r="12" spans="1:9" ht="15">
      <c r="A12" s="13" t="s">
        <v>8</v>
      </c>
      <c r="B12" s="6"/>
      <c r="C12" s="6"/>
      <c r="D12" s="6"/>
      <c r="E12" s="6"/>
      <c r="F12" s="6"/>
      <c r="G12" s="6"/>
      <c r="H12" s="6"/>
      <c r="I12" s="7"/>
    </row>
    <row r="13" spans="1:9">
      <c r="A13" s="4"/>
      <c r="B13" s="9" t="s">
        <v>251</v>
      </c>
      <c r="C13" s="6"/>
      <c r="D13" s="6"/>
      <c r="E13" s="6"/>
      <c r="F13" s="6"/>
      <c r="G13" s="6"/>
      <c r="H13" s="6"/>
      <c r="I13" s="7"/>
    </row>
    <row r="14" spans="1:9" ht="15">
      <c r="A14" s="4"/>
      <c r="B14" s="14" t="s">
        <v>9</v>
      </c>
      <c r="C14" s="6"/>
      <c r="D14" s="6"/>
      <c r="E14" s="6"/>
      <c r="F14" s="6"/>
      <c r="G14" s="6"/>
      <c r="H14" s="6"/>
      <c r="I14" s="7"/>
    </row>
    <row r="15" spans="1:9">
      <c r="A15" s="10"/>
      <c r="B15" s="11"/>
      <c r="C15" s="11"/>
      <c r="D15" s="11"/>
      <c r="E15" s="11"/>
      <c r="F15" s="11"/>
      <c r="G15" s="11"/>
      <c r="H15" s="11"/>
      <c r="I15" s="12"/>
    </row>
    <row r="16" spans="1:9">
      <c r="A16" s="4"/>
      <c r="B16" s="6"/>
      <c r="C16" s="6"/>
      <c r="D16" s="6"/>
      <c r="E16" s="6"/>
      <c r="F16" s="6"/>
      <c r="G16" s="6"/>
      <c r="H16" s="6"/>
      <c r="I16" s="7"/>
    </row>
    <row r="17" spans="1:9" ht="15">
      <c r="A17" s="13" t="s">
        <v>10</v>
      </c>
      <c r="B17" s="6"/>
      <c r="C17" s="6"/>
      <c r="D17" s="6"/>
      <c r="E17" s="6"/>
      <c r="F17" s="6"/>
      <c r="G17" s="6"/>
      <c r="H17" s="6"/>
      <c r="I17" s="7"/>
    </row>
    <row r="18" spans="1:9">
      <c r="A18" s="4"/>
      <c r="B18" s="9" t="s">
        <v>252</v>
      </c>
      <c r="C18" s="6"/>
      <c r="D18" s="6"/>
      <c r="E18" s="6"/>
      <c r="F18" s="6"/>
      <c r="G18" s="6"/>
      <c r="H18" s="6"/>
      <c r="I18" s="7"/>
    </row>
    <row r="19" spans="1:9">
      <c r="A19" s="4"/>
      <c r="B19" s="9" t="s">
        <v>253</v>
      </c>
      <c r="C19" s="6"/>
      <c r="D19" s="6"/>
      <c r="E19" s="6"/>
      <c r="F19" s="6"/>
      <c r="G19" s="6"/>
      <c r="H19" s="6"/>
      <c r="I19" s="7"/>
    </row>
    <row r="20" spans="1:9" ht="15.75">
      <c r="A20" s="4"/>
      <c r="B20" s="14" t="s">
        <v>11</v>
      </c>
      <c r="C20" s="6"/>
      <c r="D20" s="6"/>
      <c r="E20" s="6"/>
      <c r="F20" s="6"/>
      <c r="G20" s="6"/>
      <c r="H20" s="6"/>
      <c r="I20" s="7"/>
    </row>
    <row r="21" spans="1:9" ht="39" customHeight="1">
      <c r="A21" s="4"/>
      <c r="B21" s="300" t="s">
        <v>254</v>
      </c>
      <c r="C21" s="300"/>
      <c r="D21" s="300"/>
      <c r="E21" s="300"/>
      <c r="F21" s="300"/>
      <c r="G21" s="300"/>
      <c r="H21" s="300"/>
      <c r="I21" s="7"/>
    </row>
    <row r="22" spans="1:9">
      <c r="A22" s="10"/>
      <c r="B22" s="11"/>
      <c r="C22" s="11"/>
      <c r="D22" s="11"/>
      <c r="E22" s="11"/>
      <c r="F22" s="11"/>
      <c r="G22" s="11"/>
      <c r="H22" s="11"/>
      <c r="I22" s="12"/>
    </row>
    <row r="23" spans="1:9">
      <c r="A23" s="4"/>
      <c r="B23" s="6"/>
      <c r="C23" s="6"/>
      <c r="D23" s="6"/>
      <c r="E23" s="6"/>
      <c r="F23" s="6"/>
      <c r="G23" s="6"/>
      <c r="H23" s="6"/>
      <c r="I23" s="7"/>
    </row>
    <row r="24" spans="1:9">
      <c r="A24" s="4"/>
      <c r="B24" s="9" t="s">
        <v>256</v>
      </c>
      <c r="C24" s="9"/>
      <c r="D24" s="9"/>
      <c r="E24" s="9"/>
      <c r="F24" s="9"/>
      <c r="G24" s="9"/>
      <c r="H24" s="9"/>
      <c r="I24" s="7"/>
    </row>
    <row r="25" spans="1:9">
      <c r="A25" s="4"/>
      <c r="B25" s="6"/>
      <c r="C25" s="6"/>
      <c r="D25" s="6"/>
      <c r="E25" s="6"/>
      <c r="F25" s="6"/>
      <c r="G25" s="6"/>
      <c r="H25" s="6"/>
      <c r="I25" s="7"/>
    </row>
    <row r="26" spans="1:9" ht="15">
      <c r="A26" s="4"/>
      <c r="B26" s="14" t="s">
        <v>12</v>
      </c>
      <c r="C26" s="6"/>
      <c r="D26" s="6"/>
      <c r="E26" s="6"/>
      <c r="F26" s="6"/>
      <c r="G26" s="6"/>
      <c r="H26" s="6"/>
      <c r="I26" s="7"/>
    </row>
    <row r="27" spans="1:9">
      <c r="A27" s="4"/>
      <c r="B27" s="6"/>
      <c r="C27" s="6"/>
      <c r="D27" s="6"/>
      <c r="E27" s="6"/>
      <c r="F27" s="6"/>
      <c r="G27" s="6"/>
      <c r="H27" s="6"/>
      <c r="I27" s="7"/>
    </row>
    <row r="28" spans="1:9" ht="34.5" customHeight="1">
      <c r="A28" s="4"/>
      <c r="B28" s="15" t="s">
        <v>13</v>
      </c>
      <c r="C28" s="16" t="s">
        <v>14</v>
      </c>
      <c r="D28" s="17" t="s">
        <v>15</v>
      </c>
      <c r="E28" s="18" t="s">
        <v>16</v>
      </c>
      <c r="F28" s="19" t="s">
        <v>17</v>
      </c>
      <c r="G28" s="20"/>
      <c r="H28" s="6"/>
      <c r="I28" s="7"/>
    </row>
    <row r="29" spans="1:9">
      <c r="A29" s="4"/>
      <c r="B29" s="21"/>
      <c r="C29" s="22"/>
      <c r="D29" s="23" t="s">
        <v>18</v>
      </c>
      <c r="E29" s="23" t="s">
        <v>19</v>
      </c>
      <c r="F29" s="24" t="s">
        <v>19</v>
      </c>
      <c r="G29" s="6"/>
      <c r="H29" s="6"/>
      <c r="I29" s="7"/>
    </row>
    <row r="30" spans="1:9" ht="15">
      <c r="A30" s="4"/>
      <c r="B30" s="25" t="s">
        <v>20</v>
      </c>
      <c r="C30" s="26" t="s">
        <v>21</v>
      </c>
      <c r="D30" s="266">
        <v>1.2</v>
      </c>
      <c r="E30" s="273">
        <v>4.6000000000000001E-4</v>
      </c>
      <c r="F30" s="276">
        <v>5.6999999999999998E-4</v>
      </c>
      <c r="G30" s="6"/>
      <c r="H30" s="6"/>
      <c r="I30" s="7"/>
    </row>
    <row r="31" spans="1:9" ht="15">
      <c r="A31" s="4"/>
      <c r="B31" s="27" t="s">
        <v>22</v>
      </c>
      <c r="C31" s="28" t="s">
        <v>23</v>
      </c>
      <c r="D31" s="267">
        <v>5.2</v>
      </c>
      <c r="E31" s="275">
        <v>1.8E-3</v>
      </c>
      <c r="F31" s="278">
        <v>2.2000000000000001E-3</v>
      </c>
      <c r="G31" s="6"/>
      <c r="H31" s="6"/>
      <c r="I31" s="7"/>
    </row>
    <row r="32" spans="1:9" ht="15">
      <c r="A32" s="4"/>
      <c r="B32" s="27"/>
      <c r="C32" s="29" t="s">
        <v>24</v>
      </c>
      <c r="D32" s="267">
        <v>4.3</v>
      </c>
      <c r="E32" s="274">
        <v>5.4000000000000001E-4</v>
      </c>
      <c r="F32" s="277">
        <v>6.8999999999999997E-4</v>
      </c>
      <c r="G32" s="6"/>
      <c r="H32" s="6"/>
      <c r="I32" s="7"/>
    </row>
    <row r="33" spans="1:9" ht="15">
      <c r="A33" s="4"/>
      <c r="B33" s="27"/>
      <c r="C33" s="29" t="s">
        <v>25</v>
      </c>
      <c r="D33" s="267">
        <v>1.2</v>
      </c>
      <c r="E33" s="274">
        <v>1.2999999999999999E-4</v>
      </c>
      <c r="F33" s="277">
        <v>1.6000000000000001E-4</v>
      </c>
      <c r="G33" s="6"/>
      <c r="H33" s="6"/>
      <c r="I33" s="7"/>
    </row>
    <row r="34" spans="1:9" ht="15">
      <c r="A34" s="4"/>
      <c r="B34" s="27"/>
      <c r="C34" s="28" t="s">
        <v>26</v>
      </c>
      <c r="D34" s="268">
        <v>24</v>
      </c>
      <c r="E34" s="30">
        <v>2.9000000000000001E-2</v>
      </c>
      <c r="F34" s="279">
        <v>3.5999999999999997E-2</v>
      </c>
      <c r="G34" s="6"/>
      <c r="H34" s="6"/>
      <c r="I34" s="7"/>
    </row>
    <row r="35" spans="1:9" ht="15">
      <c r="A35" s="4"/>
      <c r="B35" s="27"/>
      <c r="C35" s="28" t="s">
        <v>27</v>
      </c>
      <c r="D35" s="267">
        <v>1</v>
      </c>
      <c r="E35" s="275">
        <v>8.5000000000000006E-3</v>
      </c>
      <c r="F35" s="279">
        <v>1.0999999999999999E-2</v>
      </c>
      <c r="G35" s="6"/>
      <c r="H35" s="6"/>
      <c r="I35" s="7"/>
    </row>
    <row r="36" spans="1:9" ht="15">
      <c r="A36" s="4"/>
      <c r="B36" s="21"/>
      <c r="C36" s="31" t="s">
        <v>28</v>
      </c>
      <c r="D36" s="32">
        <v>0.60000000000000009</v>
      </c>
      <c r="E36" s="33">
        <v>2.4000000000000002E-3</v>
      </c>
      <c r="F36" s="280">
        <v>3.0999999999999999E-3</v>
      </c>
      <c r="G36" s="6"/>
      <c r="H36" s="6"/>
      <c r="I36" s="7"/>
    </row>
    <row r="37" spans="1:9" ht="15">
      <c r="A37" s="4"/>
      <c r="B37" s="25" t="s">
        <v>29</v>
      </c>
      <c r="C37" s="26" t="s">
        <v>21</v>
      </c>
      <c r="D37" s="269">
        <v>1</v>
      </c>
      <c r="E37" s="273">
        <v>3.6000000000000002E-4</v>
      </c>
      <c r="F37" s="276">
        <v>4.6000000000000001E-4</v>
      </c>
      <c r="G37" s="6"/>
      <c r="H37" s="6"/>
      <c r="I37" s="7"/>
    </row>
    <row r="38" spans="1:9" ht="15">
      <c r="A38" s="4"/>
      <c r="B38" s="27" t="s">
        <v>22</v>
      </c>
      <c r="C38" s="28" t="s">
        <v>23</v>
      </c>
      <c r="D38" s="270">
        <v>4.4000000000000004</v>
      </c>
      <c r="E38" s="275">
        <v>1.5E-3</v>
      </c>
      <c r="F38" s="278">
        <v>1.8E-3</v>
      </c>
      <c r="G38" s="6"/>
      <c r="H38" s="6"/>
      <c r="I38" s="7"/>
    </row>
    <row r="39" spans="1:9" ht="15">
      <c r="A39" s="4"/>
      <c r="B39" s="27"/>
      <c r="C39" s="29" t="s">
        <v>24</v>
      </c>
      <c r="D39" s="270">
        <v>2.8</v>
      </c>
      <c r="E39" s="274">
        <v>3.5E-4</v>
      </c>
      <c r="F39" s="277">
        <v>4.4000000000000002E-4</v>
      </c>
      <c r="G39" s="6"/>
      <c r="H39" s="6"/>
      <c r="I39" s="7"/>
    </row>
    <row r="40" spans="1:9" ht="15">
      <c r="A40" s="4"/>
      <c r="B40" s="27"/>
      <c r="C40" s="29" t="s">
        <v>25</v>
      </c>
      <c r="D40" s="271" t="s">
        <v>255</v>
      </c>
      <c r="E40" s="34" t="s">
        <v>30</v>
      </c>
      <c r="F40" s="35" t="s">
        <v>30</v>
      </c>
      <c r="G40" s="6"/>
      <c r="H40" s="6"/>
      <c r="I40" s="7"/>
    </row>
    <row r="41" spans="1:9" ht="15">
      <c r="A41" s="4"/>
      <c r="B41" s="27"/>
      <c r="C41" s="28" t="s">
        <v>26</v>
      </c>
      <c r="D41" s="270">
        <v>8.5</v>
      </c>
      <c r="E41" s="30">
        <v>0.01</v>
      </c>
      <c r="F41" s="279">
        <v>1.2999999999999999E-2</v>
      </c>
      <c r="G41" s="6"/>
      <c r="H41" s="6"/>
      <c r="I41" s="7"/>
    </row>
    <row r="42" spans="1:9" ht="15">
      <c r="A42" s="4"/>
      <c r="B42" s="27"/>
      <c r="C42" s="28" t="s">
        <v>27</v>
      </c>
      <c r="D42" s="270">
        <v>3.8</v>
      </c>
      <c r="E42" s="30">
        <v>3.1E-2</v>
      </c>
      <c r="F42" s="279">
        <v>3.9E-2</v>
      </c>
      <c r="G42" s="6"/>
      <c r="H42" s="6"/>
      <c r="I42" s="7"/>
    </row>
    <row r="43" spans="1:9" ht="15.75" thickBot="1">
      <c r="A43" s="4"/>
      <c r="B43" s="21"/>
      <c r="C43" s="31" t="s">
        <v>28</v>
      </c>
      <c r="D43" s="32">
        <v>0.67</v>
      </c>
      <c r="E43" s="33">
        <v>2.7000000000000001E-3</v>
      </c>
      <c r="F43" s="280">
        <v>3.3999999999999998E-3</v>
      </c>
      <c r="G43" s="6"/>
      <c r="H43" s="6"/>
      <c r="I43" s="7"/>
    </row>
    <row r="44" spans="1:9" ht="15">
      <c r="A44" s="4"/>
      <c r="B44" s="25" t="s">
        <v>31</v>
      </c>
      <c r="C44" s="26" t="s">
        <v>23</v>
      </c>
      <c r="D44" s="269">
        <v>1.4</v>
      </c>
      <c r="E44" s="291">
        <v>1.1000000000000001E-6</v>
      </c>
      <c r="F44" s="247" t="s">
        <v>259</v>
      </c>
      <c r="G44" s="6"/>
      <c r="H44" s="6"/>
      <c r="I44" s="7"/>
    </row>
    <row r="45" spans="1:9" ht="15.75" thickBot="1">
      <c r="A45" s="4"/>
      <c r="B45" s="21"/>
      <c r="C45" s="22" t="s">
        <v>24</v>
      </c>
      <c r="D45" s="272">
        <v>1.7</v>
      </c>
      <c r="E45" s="292">
        <v>4.9999999999999998E-7</v>
      </c>
      <c r="F45" s="293" t="s">
        <v>259</v>
      </c>
      <c r="G45" s="6"/>
      <c r="H45" s="6"/>
      <c r="I45" s="7"/>
    </row>
    <row r="46" spans="1:9" ht="15">
      <c r="A46" s="4"/>
      <c r="B46" s="6"/>
      <c r="C46" s="36" t="s">
        <v>32</v>
      </c>
      <c r="D46" s="6"/>
      <c r="E46" s="6"/>
      <c r="F46" s="6"/>
      <c r="G46" s="6"/>
      <c r="H46" s="6"/>
      <c r="I46" s="7"/>
    </row>
    <row r="47" spans="1:9" ht="15">
      <c r="A47" s="4"/>
      <c r="B47" s="6"/>
      <c r="C47" s="36" t="s">
        <v>33</v>
      </c>
      <c r="D47" s="6"/>
      <c r="E47" s="6"/>
      <c r="F47" s="6"/>
      <c r="G47" s="6"/>
      <c r="H47" s="6"/>
      <c r="I47" s="7"/>
    </row>
    <row r="48" spans="1:9">
      <c r="A48" s="4"/>
      <c r="B48" s="6"/>
      <c r="C48" s="9"/>
      <c r="D48" s="6"/>
      <c r="E48" s="6"/>
      <c r="F48" s="6"/>
      <c r="G48" s="6"/>
      <c r="H48" s="6"/>
      <c r="I48" s="7"/>
    </row>
    <row r="49" spans="1:9" ht="15">
      <c r="A49" s="13" t="s">
        <v>34</v>
      </c>
      <c r="B49" s="6"/>
      <c r="C49" s="6"/>
      <c r="D49" s="6"/>
      <c r="E49" s="6"/>
      <c r="F49" s="6"/>
      <c r="G49" s="6"/>
      <c r="H49" s="6"/>
      <c r="I49" s="7"/>
    </row>
    <row r="50" spans="1:9" ht="15">
      <c r="A50" s="4"/>
      <c r="B50" s="299" t="s">
        <v>13</v>
      </c>
      <c r="C50" s="299"/>
      <c r="D50" s="37" t="s">
        <v>35</v>
      </c>
      <c r="E50" s="6"/>
      <c r="F50" s="6"/>
      <c r="G50" s="6"/>
      <c r="H50" s="6"/>
      <c r="I50" s="7"/>
    </row>
    <row r="51" spans="1:9" ht="15">
      <c r="A51" s="4"/>
      <c r="B51" s="38" t="s">
        <v>36</v>
      </c>
      <c r="C51" s="39"/>
      <c r="D51" s="40">
        <v>0.75</v>
      </c>
      <c r="E51" s="6"/>
      <c r="F51" s="6"/>
      <c r="G51" s="6"/>
      <c r="H51" s="6"/>
      <c r="I51" s="7"/>
    </row>
    <row r="52" spans="1:9" ht="15">
      <c r="A52" s="4"/>
      <c r="B52" s="41" t="s">
        <v>37</v>
      </c>
      <c r="C52" s="42"/>
      <c r="D52" s="43">
        <v>0.72</v>
      </c>
      <c r="E52" s="6"/>
      <c r="F52" s="6"/>
      <c r="G52" s="6"/>
      <c r="H52" s="6"/>
      <c r="I52" s="7"/>
    </row>
    <row r="53" spans="1:9" ht="15">
      <c r="A53" s="4"/>
      <c r="B53" s="44" t="s">
        <v>31</v>
      </c>
      <c r="C53" s="45"/>
      <c r="D53" s="46">
        <v>0.79</v>
      </c>
      <c r="E53" s="6"/>
      <c r="F53" s="6"/>
      <c r="G53" s="6"/>
      <c r="H53" s="6"/>
      <c r="I53" s="7"/>
    </row>
    <row r="54" spans="1:9">
      <c r="A54" s="10"/>
      <c r="B54" s="11"/>
      <c r="C54" s="11"/>
      <c r="D54" s="11"/>
      <c r="E54" s="11"/>
      <c r="F54" s="11"/>
      <c r="G54" s="11"/>
      <c r="H54" s="11"/>
      <c r="I54" s="12"/>
    </row>
  </sheetData>
  <sheetProtection selectLockedCells="1" selectUnlockedCells="1"/>
  <mergeCells count="2">
    <mergeCell ref="B50:C50"/>
    <mergeCell ref="B21:H21"/>
  </mergeCells>
  <phoneticPr fontId="47"/>
  <pageMargins left="0.78749999999999998" right="0.78749999999999998" top="0.98402777777777772" bottom="0.98402777777777772" header="0.51180555555555551" footer="0.51180555555555551"/>
  <pageSetup paperSize="9" scale="63"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AC190"/>
  <sheetViews>
    <sheetView zoomScaleNormal="100" workbookViewId="0">
      <selection activeCell="D2" sqref="D2"/>
    </sheetView>
  </sheetViews>
  <sheetFormatPr defaultRowHeight="14.25"/>
  <cols>
    <col min="1" max="1" width="4.5" style="47" customWidth="1"/>
    <col min="2" max="2" width="26" style="47" customWidth="1"/>
    <col min="3" max="3" width="2.25" style="47" customWidth="1"/>
    <col min="4" max="4" width="22.125" style="48" customWidth="1"/>
    <col min="5" max="5" width="4" style="47" customWidth="1"/>
    <col min="6" max="6" width="17.875" style="49" customWidth="1"/>
    <col min="7" max="7" width="3.625" style="47" customWidth="1"/>
    <col min="8" max="8" width="16.375" style="49" customWidth="1"/>
    <col min="9" max="9" width="4.5" style="49" customWidth="1"/>
    <col min="10" max="10" width="18.25" style="48" customWidth="1"/>
    <col min="11" max="12" width="3.5" style="47" customWidth="1"/>
    <col min="13" max="13" width="21.75" style="49" customWidth="1"/>
    <col min="14" max="14" width="4" style="47" customWidth="1"/>
    <col min="15" max="15" width="14.75" style="49" customWidth="1"/>
    <col min="16" max="17" width="3.5" style="47" customWidth="1"/>
    <col min="18" max="18" width="14.625" style="47" customWidth="1"/>
    <col min="19" max="20" width="9" style="47" hidden="1" customWidth="1"/>
    <col min="21" max="21" width="8.25" style="47" hidden="1" customWidth="1"/>
    <col min="22" max="22" width="10" style="47" hidden="1" customWidth="1"/>
    <col min="23" max="23" width="18.125" style="47" hidden="1" customWidth="1"/>
    <col min="24" max="24" width="8" style="47" hidden="1" customWidth="1"/>
    <col min="25" max="25" width="12.125" style="47" hidden="1" customWidth="1"/>
    <col min="26" max="26" width="25.125" style="47" hidden="1" customWidth="1"/>
    <col min="27" max="27" width="7.125" style="47" hidden="1" customWidth="1"/>
    <col min="28" max="28" width="10" style="47" hidden="1" customWidth="1"/>
    <col min="29" max="29" width="9" style="47" hidden="1" customWidth="1"/>
    <col min="30" max="16384" width="9" style="47"/>
  </cols>
  <sheetData>
    <row r="1" spans="1:18" s="53" customFormat="1" ht="30.75" customHeight="1">
      <c r="A1" s="310" t="s">
        <v>260</v>
      </c>
      <c r="B1" s="311"/>
      <c r="C1" s="311"/>
      <c r="D1" s="311"/>
      <c r="E1" s="311"/>
      <c r="F1" s="311"/>
      <c r="G1" s="311"/>
      <c r="H1" s="311"/>
      <c r="I1" s="311"/>
      <c r="J1" s="311"/>
      <c r="K1" s="311"/>
      <c r="L1" s="311"/>
      <c r="M1" s="50"/>
      <c r="N1" s="50"/>
      <c r="O1" s="51"/>
      <c r="P1" s="52"/>
      <c r="Q1" s="52"/>
      <c r="R1" s="52"/>
    </row>
    <row r="2" spans="1:18" s="53" customFormat="1" ht="17.25" customHeight="1">
      <c r="A2" s="54"/>
      <c r="B2" s="52"/>
      <c r="C2" s="52"/>
      <c r="D2" s="52"/>
      <c r="E2" s="312" t="s">
        <v>38</v>
      </c>
      <c r="F2" s="312"/>
      <c r="G2" s="312"/>
      <c r="H2" s="52"/>
      <c r="I2" s="52"/>
      <c r="M2" s="52"/>
      <c r="N2" s="52"/>
      <c r="O2" s="52"/>
      <c r="P2" s="52"/>
      <c r="Q2" s="52"/>
      <c r="R2" s="52"/>
    </row>
    <row r="3" spans="1:18" s="53" customFormat="1" ht="17.25" customHeight="1">
      <c r="A3" s="55" t="s">
        <v>39</v>
      </c>
      <c r="B3" s="52"/>
      <c r="C3" s="52"/>
      <c r="E3" s="313" t="s">
        <v>40</v>
      </c>
      <c r="F3" s="313"/>
      <c r="G3" s="313"/>
      <c r="H3" s="313"/>
      <c r="I3" s="52"/>
      <c r="J3" s="56"/>
      <c r="K3" s="56"/>
      <c r="L3" s="56"/>
      <c r="M3" s="57"/>
      <c r="O3" s="57"/>
      <c r="Q3" s="52"/>
      <c r="R3" s="52"/>
    </row>
    <row r="4" spans="1:18" s="53" customFormat="1">
      <c r="A4" s="58"/>
      <c r="B4" s="52"/>
      <c r="C4" s="52"/>
      <c r="E4" s="52"/>
      <c r="F4" s="52"/>
      <c r="G4" s="52"/>
      <c r="H4" s="52"/>
      <c r="I4" s="52"/>
      <c r="J4" s="59"/>
      <c r="M4" s="57"/>
      <c r="O4" s="57"/>
      <c r="P4" s="52"/>
      <c r="Q4" s="52"/>
      <c r="R4" s="52"/>
    </row>
    <row r="5" spans="1:18" s="53" customFormat="1" ht="15">
      <c r="A5" s="314" t="s">
        <v>41</v>
      </c>
      <c r="B5" s="314"/>
      <c r="C5" s="314"/>
      <c r="D5" s="60" t="s">
        <v>42</v>
      </c>
      <c r="E5" s="61" t="s">
        <v>43</v>
      </c>
      <c r="F5" s="62">
        <v>400</v>
      </c>
      <c r="G5" s="63"/>
      <c r="I5" s="57"/>
      <c r="J5" s="59"/>
      <c r="M5" s="57"/>
      <c r="O5" s="57"/>
    </row>
    <row r="6" spans="1:18" s="53" customFormat="1" ht="15">
      <c r="A6" s="64"/>
      <c r="B6" s="64"/>
      <c r="C6" s="64"/>
      <c r="D6" s="65" t="s">
        <v>44</v>
      </c>
      <c r="E6" s="61" t="s">
        <v>43</v>
      </c>
      <c r="F6" s="62">
        <v>380</v>
      </c>
      <c r="G6" s="63"/>
      <c r="I6" s="57"/>
      <c r="J6" s="59"/>
      <c r="M6" s="66"/>
      <c r="O6" s="57"/>
      <c r="R6" s="57"/>
    </row>
    <row r="7" spans="1:18" s="53" customFormat="1" ht="22.15" customHeight="1">
      <c r="A7" s="64"/>
      <c r="B7" s="64"/>
      <c r="C7" s="64"/>
      <c r="D7" s="67" t="s">
        <v>45</v>
      </c>
      <c r="E7" s="57"/>
      <c r="F7" s="63"/>
      <c r="I7" s="57"/>
      <c r="J7" s="59"/>
      <c r="M7" s="57"/>
      <c r="O7" s="57"/>
      <c r="P7" s="63"/>
    </row>
    <row r="8" spans="1:18" s="53" customFormat="1" ht="15" customHeight="1">
      <c r="A8" s="64"/>
      <c r="B8" s="64"/>
      <c r="C8" s="64"/>
      <c r="D8" s="68" t="s">
        <v>46</v>
      </c>
      <c r="E8" s="57"/>
      <c r="F8" s="69" t="s">
        <v>47</v>
      </c>
      <c r="I8" s="57"/>
      <c r="J8" s="59"/>
      <c r="M8" s="57"/>
      <c r="O8" s="57"/>
      <c r="P8" s="63"/>
    </row>
    <row r="9" spans="1:18" s="53" customFormat="1" ht="15">
      <c r="A9" s="64"/>
      <c r="B9" s="64"/>
      <c r="C9" s="64"/>
      <c r="D9" s="70" t="s">
        <v>28</v>
      </c>
      <c r="E9" s="61" t="s">
        <v>43</v>
      </c>
      <c r="F9" s="288">
        <v>0.60000000000000009</v>
      </c>
      <c r="G9" s="72" t="s">
        <v>48</v>
      </c>
      <c r="H9" s="73"/>
      <c r="I9" s="57"/>
      <c r="J9" s="59"/>
      <c r="M9" s="57"/>
      <c r="O9" s="57"/>
      <c r="P9" s="57"/>
      <c r="R9" s="63"/>
    </row>
    <row r="10" spans="1:18" s="53" customFormat="1" ht="15">
      <c r="A10" s="64"/>
      <c r="B10" s="64"/>
      <c r="C10" s="64"/>
      <c r="D10" s="74" t="s">
        <v>26</v>
      </c>
      <c r="E10" s="61" t="s">
        <v>43</v>
      </c>
      <c r="F10" s="71">
        <v>24</v>
      </c>
      <c r="G10" s="72" t="s">
        <v>49</v>
      </c>
      <c r="H10" s="73"/>
      <c r="I10" s="57"/>
      <c r="J10" s="59"/>
      <c r="M10" s="57"/>
      <c r="O10" s="57"/>
      <c r="P10" s="57"/>
      <c r="R10" s="63"/>
    </row>
    <row r="11" spans="1:18" s="53" customFormat="1" ht="15">
      <c r="A11" s="64"/>
      <c r="B11" s="64"/>
      <c r="C11" s="64"/>
      <c r="D11" s="74" t="s">
        <v>23</v>
      </c>
      <c r="E11" s="61" t="s">
        <v>43</v>
      </c>
      <c r="F11" s="71">
        <v>5.2</v>
      </c>
      <c r="G11" s="72" t="s">
        <v>50</v>
      </c>
      <c r="H11" s="73"/>
      <c r="I11" s="57"/>
      <c r="J11" s="59"/>
      <c r="M11" s="57"/>
      <c r="O11" s="57"/>
      <c r="P11" s="57"/>
      <c r="R11" s="63"/>
    </row>
    <row r="12" spans="1:18" s="53" customFormat="1" ht="15">
      <c r="A12" s="64"/>
      <c r="B12" s="64"/>
      <c r="C12" s="64"/>
      <c r="D12" s="74" t="s">
        <v>51</v>
      </c>
      <c r="E12" s="61" t="s">
        <v>43</v>
      </c>
      <c r="F12" s="75">
        <v>1</v>
      </c>
      <c r="G12" s="72" t="s">
        <v>52</v>
      </c>
      <c r="H12" s="73"/>
      <c r="I12" s="57"/>
      <c r="J12" s="59"/>
      <c r="M12" s="57"/>
      <c r="O12" s="57"/>
      <c r="P12" s="57"/>
      <c r="R12" s="63"/>
    </row>
    <row r="13" spans="1:18" s="53" customFormat="1" ht="15">
      <c r="A13" s="64"/>
      <c r="B13" s="64"/>
      <c r="C13" s="64"/>
      <c r="D13" s="76" t="s">
        <v>21</v>
      </c>
      <c r="E13" s="61" t="s">
        <v>43</v>
      </c>
      <c r="F13" s="71">
        <v>1.2</v>
      </c>
      <c r="G13" s="72" t="s">
        <v>53</v>
      </c>
      <c r="H13" s="73"/>
      <c r="I13" s="57"/>
      <c r="J13" s="59"/>
      <c r="M13" s="57"/>
      <c r="O13" s="57"/>
      <c r="P13" s="57"/>
      <c r="R13" s="63"/>
    </row>
    <row r="14" spans="1:18" s="53" customFormat="1" ht="15">
      <c r="A14" s="64"/>
      <c r="B14" s="64"/>
      <c r="C14" s="64"/>
      <c r="D14" s="77" t="s">
        <v>54</v>
      </c>
      <c r="E14" s="61" t="s">
        <v>43</v>
      </c>
      <c r="F14" s="71">
        <v>4.3</v>
      </c>
      <c r="G14" s="72" t="s">
        <v>55</v>
      </c>
      <c r="H14" s="73"/>
      <c r="I14" s="57"/>
      <c r="J14" s="59"/>
      <c r="M14" s="57"/>
      <c r="O14" s="57"/>
      <c r="P14" s="57"/>
      <c r="R14" s="63"/>
    </row>
    <row r="15" spans="1:18" s="53" customFormat="1" ht="15">
      <c r="A15" s="64"/>
      <c r="B15" s="64"/>
      <c r="C15" s="64"/>
      <c r="D15" s="77" t="s">
        <v>56</v>
      </c>
      <c r="E15" s="61" t="s">
        <v>43</v>
      </c>
      <c r="F15" s="71">
        <v>1.2</v>
      </c>
      <c r="G15" s="72" t="s">
        <v>53</v>
      </c>
      <c r="H15" s="73"/>
      <c r="I15" s="57"/>
      <c r="J15" s="59"/>
      <c r="M15" s="57"/>
      <c r="O15" s="57"/>
      <c r="P15" s="57"/>
      <c r="R15" s="63"/>
    </row>
    <row r="16" spans="1:18" s="53" customFormat="1">
      <c r="A16" s="64"/>
      <c r="B16" s="64"/>
      <c r="C16" s="64"/>
      <c r="D16" s="78"/>
      <c r="E16" s="57"/>
      <c r="F16" s="79"/>
      <c r="I16" s="57"/>
      <c r="J16" s="59"/>
      <c r="M16" s="57"/>
      <c r="O16" s="57"/>
      <c r="P16" s="57"/>
      <c r="Q16" s="80"/>
      <c r="R16" s="63"/>
    </row>
    <row r="17" spans="1:18" s="53" customFormat="1" ht="15">
      <c r="A17" s="64"/>
      <c r="B17" s="64"/>
      <c r="C17" s="64"/>
      <c r="D17" s="74" t="s">
        <v>57</v>
      </c>
      <c r="E17" s="61" t="s">
        <v>43</v>
      </c>
      <c r="F17" s="81">
        <v>0.75</v>
      </c>
      <c r="G17" s="72" t="s">
        <v>58</v>
      </c>
      <c r="I17" s="57"/>
      <c r="J17" s="59"/>
      <c r="M17" s="57"/>
      <c r="O17" s="57"/>
      <c r="P17" s="57"/>
      <c r="R17" s="63"/>
    </row>
    <row r="18" spans="1:18" s="53" customFormat="1" ht="18" customHeight="1">
      <c r="A18" s="59"/>
      <c r="B18" s="64"/>
      <c r="C18" s="64"/>
      <c r="D18" s="57"/>
      <c r="I18" s="57"/>
      <c r="J18" s="59"/>
      <c r="M18" s="57"/>
      <c r="O18" s="57"/>
      <c r="P18" s="57"/>
      <c r="Q18" s="59"/>
      <c r="R18" s="82"/>
    </row>
    <row r="19" spans="1:18" s="53" customFormat="1" ht="15">
      <c r="A19" s="83" t="s">
        <v>59</v>
      </c>
      <c r="B19" s="64"/>
      <c r="C19" s="64"/>
      <c r="D19" s="60" t="s">
        <v>42</v>
      </c>
      <c r="E19" s="61" t="s">
        <v>43</v>
      </c>
      <c r="F19" s="62">
        <v>800</v>
      </c>
      <c r="I19" s="57"/>
      <c r="J19" s="59"/>
      <c r="M19" s="57"/>
      <c r="O19" s="57"/>
      <c r="R19" s="63"/>
    </row>
    <row r="20" spans="1:18" s="53" customFormat="1" ht="15">
      <c r="A20" s="66"/>
      <c r="B20" s="64"/>
      <c r="C20" s="64"/>
      <c r="D20" s="65" t="s">
        <v>44</v>
      </c>
      <c r="E20" s="61" t="s">
        <v>43</v>
      </c>
      <c r="F20" s="62">
        <v>760</v>
      </c>
      <c r="I20" s="57"/>
      <c r="J20" s="59"/>
      <c r="M20" s="57"/>
      <c r="O20" s="57"/>
      <c r="R20" s="63"/>
    </row>
    <row r="21" spans="1:18" s="53" customFormat="1" ht="22.15" customHeight="1">
      <c r="A21" s="66"/>
      <c r="B21" s="64"/>
      <c r="C21" s="64"/>
      <c r="D21" s="84" t="s">
        <v>45</v>
      </c>
      <c r="E21" s="57"/>
      <c r="F21" s="63"/>
      <c r="I21" s="57"/>
      <c r="J21" s="59"/>
      <c r="M21" s="57"/>
      <c r="O21" s="85"/>
      <c r="R21" s="63"/>
    </row>
    <row r="22" spans="1:18" s="53" customFormat="1" ht="15" customHeight="1">
      <c r="A22" s="66"/>
      <c r="B22" s="64"/>
      <c r="C22" s="64"/>
      <c r="D22" s="68" t="s">
        <v>46</v>
      </c>
      <c r="E22" s="57"/>
      <c r="F22" s="69" t="s">
        <v>47</v>
      </c>
      <c r="I22" s="57"/>
      <c r="J22" s="59"/>
      <c r="M22" s="57"/>
      <c r="O22" s="57"/>
      <c r="R22" s="63"/>
    </row>
    <row r="23" spans="1:18" s="53" customFormat="1" ht="15">
      <c r="A23" s="66"/>
      <c r="B23" s="64"/>
      <c r="C23" s="64"/>
      <c r="D23" s="70" t="s">
        <v>28</v>
      </c>
      <c r="E23" s="61" t="s">
        <v>43</v>
      </c>
      <c r="F23" s="86">
        <v>0.67</v>
      </c>
      <c r="G23" s="72" t="s">
        <v>60</v>
      </c>
      <c r="I23" s="57"/>
      <c r="J23" s="59"/>
      <c r="M23" s="57"/>
      <c r="O23" s="57"/>
      <c r="R23" s="63"/>
    </row>
    <row r="24" spans="1:18" s="53" customFormat="1" ht="15">
      <c r="A24" s="66"/>
      <c r="B24" s="64"/>
      <c r="C24" s="64"/>
      <c r="D24" s="74" t="s">
        <v>26</v>
      </c>
      <c r="E24" s="61" t="s">
        <v>43</v>
      </c>
      <c r="F24" s="86">
        <v>8.5</v>
      </c>
      <c r="G24" s="72" t="s">
        <v>61</v>
      </c>
      <c r="I24" s="57"/>
      <c r="J24" s="59"/>
      <c r="M24" s="57"/>
      <c r="O24" s="57"/>
      <c r="R24" s="63"/>
    </row>
    <row r="25" spans="1:18" s="53" customFormat="1" ht="15">
      <c r="A25" s="66"/>
      <c r="B25" s="64"/>
      <c r="C25" s="64"/>
      <c r="D25" s="74" t="s">
        <v>23</v>
      </c>
      <c r="E25" s="61" t="s">
        <v>43</v>
      </c>
      <c r="F25" s="87">
        <v>4.4000000000000004</v>
      </c>
      <c r="G25" s="72" t="s">
        <v>62</v>
      </c>
      <c r="I25" s="57"/>
      <c r="J25" s="59"/>
      <c r="M25" s="57"/>
      <c r="O25" s="57"/>
      <c r="R25" s="63"/>
    </row>
    <row r="26" spans="1:18" s="53" customFormat="1" ht="15">
      <c r="A26" s="66"/>
      <c r="B26" s="64"/>
      <c r="C26" s="64"/>
      <c r="D26" s="74" t="s">
        <v>51</v>
      </c>
      <c r="E26" s="61" t="s">
        <v>43</v>
      </c>
      <c r="F26" s="86">
        <v>3.8</v>
      </c>
      <c r="G26" s="72" t="s">
        <v>63</v>
      </c>
      <c r="I26" s="57"/>
      <c r="J26" s="59"/>
      <c r="M26" s="57"/>
      <c r="O26" s="57"/>
      <c r="R26" s="63"/>
    </row>
    <row r="27" spans="1:18" s="53" customFormat="1" ht="15">
      <c r="A27" s="64"/>
      <c r="B27" s="64"/>
      <c r="C27" s="64"/>
      <c r="D27" s="76" t="s">
        <v>21</v>
      </c>
      <c r="E27" s="61" t="s">
        <v>43</v>
      </c>
      <c r="F27" s="88">
        <v>1</v>
      </c>
      <c r="G27" s="72" t="s">
        <v>52</v>
      </c>
      <c r="I27" s="57"/>
      <c r="J27" s="59"/>
      <c r="M27" s="57"/>
      <c r="O27" s="57"/>
      <c r="P27" s="57"/>
      <c r="R27" s="63"/>
    </row>
    <row r="28" spans="1:18" s="53" customFormat="1" ht="15">
      <c r="A28" s="64"/>
      <c r="B28" s="64"/>
      <c r="C28" s="64"/>
      <c r="D28" s="77" t="s">
        <v>54</v>
      </c>
      <c r="E28" s="61" t="s">
        <v>43</v>
      </c>
      <c r="F28" s="81">
        <v>2.8</v>
      </c>
      <c r="G28" s="72" t="s">
        <v>64</v>
      </c>
      <c r="I28" s="57"/>
      <c r="J28" s="59"/>
      <c r="M28" s="57"/>
      <c r="O28" s="57"/>
      <c r="P28" s="57"/>
      <c r="R28" s="63"/>
    </row>
    <row r="29" spans="1:18" s="53" customFormat="1" ht="15">
      <c r="A29" s="64"/>
      <c r="B29" s="64"/>
      <c r="C29" s="64"/>
      <c r="D29" s="77" t="s">
        <v>56</v>
      </c>
      <c r="E29" s="61" t="s">
        <v>43</v>
      </c>
      <c r="F29" s="81">
        <v>0</v>
      </c>
      <c r="G29" s="72" t="s">
        <v>65</v>
      </c>
      <c r="I29" s="57"/>
      <c r="J29" s="59"/>
      <c r="M29" s="57"/>
      <c r="O29" s="57"/>
      <c r="P29" s="57"/>
      <c r="R29" s="63"/>
    </row>
    <row r="30" spans="1:18" s="53" customFormat="1">
      <c r="A30" s="64"/>
      <c r="B30" s="64"/>
      <c r="C30" s="64"/>
      <c r="D30" s="89"/>
      <c r="E30" s="57"/>
      <c r="F30" s="79"/>
      <c r="I30" s="57"/>
      <c r="J30" s="59"/>
      <c r="M30" s="57"/>
      <c r="O30" s="57"/>
      <c r="P30" s="57"/>
      <c r="Q30" s="80"/>
      <c r="R30" s="63"/>
    </row>
    <row r="31" spans="1:18" s="53" customFormat="1" ht="16.899999999999999" customHeight="1">
      <c r="A31" s="59"/>
      <c r="B31" s="64"/>
      <c r="C31" s="64"/>
      <c r="D31" s="74" t="s">
        <v>57</v>
      </c>
      <c r="E31" s="61" t="s">
        <v>43</v>
      </c>
      <c r="F31" s="81">
        <v>0.72</v>
      </c>
      <c r="G31" s="72" t="s">
        <v>66</v>
      </c>
      <c r="I31" s="57"/>
      <c r="J31" s="59"/>
      <c r="M31" s="57"/>
      <c r="O31" s="57"/>
      <c r="P31" s="57"/>
      <c r="R31" s="82"/>
    </row>
    <row r="32" spans="1:18" s="53" customFormat="1" ht="16.899999999999999" customHeight="1">
      <c r="A32" s="59"/>
      <c r="B32" s="64"/>
      <c r="C32" s="64"/>
      <c r="D32" s="90"/>
      <c r="E32" s="57"/>
      <c r="F32" s="90"/>
      <c r="I32" s="57"/>
      <c r="J32" s="59"/>
      <c r="M32" s="57"/>
      <c r="O32" s="57"/>
      <c r="P32" s="57"/>
      <c r="Q32" s="80"/>
      <c r="R32" s="82"/>
    </row>
    <row r="33" spans="1:26" s="53" customFormat="1" ht="16.899999999999999" customHeight="1">
      <c r="A33" s="91" t="s">
        <v>67</v>
      </c>
      <c r="B33" s="64"/>
      <c r="C33" s="64"/>
      <c r="D33" s="60" t="s">
        <v>42</v>
      </c>
      <c r="E33" s="61" t="s">
        <v>43</v>
      </c>
      <c r="F33" s="92">
        <v>200</v>
      </c>
      <c r="I33" s="57"/>
      <c r="J33" s="59"/>
      <c r="M33" s="57"/>
      <c r="O33" s="57"/>
      <c r="P33" s="57"/>
      <c r="Q33" s="80"/>
      <c r="R33" s="82"/>
    </row>
    <row r="34" spans="1:26" s="53" customFormat="1" ht="16.899999999999999" customHeight="1">
      <c r="A34" s="59"/>
      <c r="B34" s="64"/>
      <c r="C34" s="64"/>
      <c r="D34" s="93" t="s">
        <v>44</v>
      </c>
      <c r="E34" s="61" t="s">
        <v>43</v>
      </c>
      <c r="F34" s="92">
        <v>200</v>
      </c>
      <c r="I34" s="57"/>
      <c r="J34" s="59"/>
      <c r="M34" s="57"/>
      <c r="O34" s="57"/>
      <c r="P34" s="57"/>
      <c r="Q34" s="80"/>
      <c r="R34" s="82"/>
    </row>
    <row r="35" spans="1:26" s="53" customFormat="1" ht="24" customHeight="1">
      <c r="A35" s="59"/>
      <c r="B35" s="64"/>
      <c r="C35" s="64"/>
      <c r="D35" s="94" t="s">
        <v>68</v>
      </c>
      <c r="E35" s="57"/>
      <c r="F35" s="90"/>
      <c r="I35" s="57"/>
      <c r="J35" s="59"/>
      <c r="M35" s="57"/>
      <c r="O35" s="57"/>
      <c r="P35" s="57"/>
      <c r="Q35" s="80"/>
      <c r="R35" s="82"/>
    </row>
    <row r="36" spans="1:26" s="53" customFormat="1" ht="15" customHeight="1">
      <c r="A36" s="59"/>
      <c r="B36" s="64"/>
      <c r="C36" s="64"/>
      <c r="D36" s="68" t="s">
        <v>46</v>
      </c>
      <c r="E36" s="57"/>
      <c r="F36" s="95" t="s">
        <v>47</v>
      </c>
      <c r="I36" s="57"/>
      <c r="J36" s="59"/>
      <c r="M36" s="57"/>
      <c r="O36" s="57"/>
      <c r="P36" s="57"/>
      <c r="Q36" s="80"/>
      <c r="R36" s="82"/>
    </row>
    <row r="37" spans="1:26" s="53" customFormat="1" ht="15" customHeight="1">
      <c r="A37" s="59"/>
      <c r="B37" s="64"/>
      <c r="C37" s="64"/>
      <c r="D37" s="70" t="s">
        <v>23</v>
      </c>
      <c r="E37" s="61" t="s">
        <v>43</v>
      </c>
      <c r="F37" s="96">
        <v>1.4</v>
      </c>
      <c r="G37" s="72" t="s">
        <v>69</v>
      </c>
      <c r="I37" s="57"/>
      <c r="J37" s="59"/>
      <c r="M37" s="57"/>
      <c r="O37" s="57"/>
      <c r="P37" s="57"/>
      <c r="R37" s="82"/>
    </row>
    <row r="38" spans="1:26" s="53" customFormat="1" ht="15">
      <c r="A38" s="64"/>
      <c r="B38" s="64"/>
      <c r="C38" s="64"/>
      <c r="D38" s="77" t="s">
        <v>54</v>
      </c>
      <c r="E38" s="61" t="s">
        <v>43</v>
      </c>
      <c r="F38" s="81">
        <v>1.7000000000000002</v>
      </c>
      <c r="G38" s="72" t="s">
        <v>70</v>
      </c>
      <c r="I38" s="57"/>
      <c r="J38" s="59"/>
      <c r="M38" s="57"/>
      <c r="O38" s="57"/>
      <c r="P38" s="57"/>
      <c r="R38" s="63"/>
    </row>
    <row r="39" spans="1:26" s="53" customFormat="1">
      <c r="A39" s="64"/>
      <c r="B39" s="64"/>
      <c r="C39" s="64"/>
      <c r="D39" s="89"/>
      <c r="E39" s="57"/>
      <c r="F39" s="79"/>
      <c r="I39" s="57"/>
      <c r="J39" s="59"/>
      <c r="M39" s="57"/>
      <c r="O39" s="57"/>
      <c r="P39" s="57"/>
      <c r="Q39" s="80"/>
      <c r="R39" s="63"/>
    </row>
    <row r="40" spans="1:26" s="53" customFormat="1" ht="16.899999999999999" customHeight="1">
      <c r="A40" s="59"/>
      <c r="B40" s="64"/>
      <c r="C40" s="64"/>
      <c r="D40" s="74" t="s">
        <v>57</v>
      </c>
      <c r="E40" s="61" t="s">
        <v>43</v>
      </c>
      <c r="F40" s="97">
        <v>0.79</v>
      </c>
      <c r="G40" s="72" t="s">
        <v>71</v>
      </c>
      <c r="I40" s="57"/>
      <c r="J40" s="59"/>
      <c r="M40" s="57"/>
      <c r="O40" s="57"/>
      <c r="P40" s="57"/>
      <c r="R40" s="82"/>
    </row>
    <row r="41" spans="1:26" s="53" customFormat="1" ht="17.25">
      <c r="A41" s="98"/>
      <c r="D41" s="82"/>
      <c r="I41" s="57"/>
      <c r="J41" s="64"/>
      <c r="K41" s="64"/>
      <c r="L41" s="64"/>
      <c r="M41" s="64"/>
      <c r="N41" s="99"/>
      <c r="O41" s="99"/>
      <c r="P41" s="57"/>
      <c r="Q41" s="63"/>
      <c r="R41" s="63"/>
    </row>
    <row r="42" spans="1:26" s="53" customFormat="1" ht="15" customHeight="1">
      <c r="A42" s="98"/>
      <c r="D42" s="82"/>
      <c r="I42" s="57"/>
      <c r="J42" s="64"/>
      <c r="K42" s="64"/>
      <c r="L42" s="64"/>
      <c r="M42" s="64"/>
      <c r="N42" s="99"/>
      <c r="O42" s="99"/>
      <c r="P42" s="57"/>
      <c r="Q42" s="63"/>
      <c r="R42" s="63"/>
    </row>
    <row r="43" spans="1:26" s="53" customFormat="1" ht="18">
      <c r="A43" s="98" t="s">
        <v>72</v>
      </c>
      <c r="D43" s="82"/>
      <c r="I43" s="57"/>
      <c r="J43" s="64"/>
      <c r="K43" s="64"/>
      <c r="M43" s="64"/>
      <c r="N43" s="99"/>
      <c r="O43" s="99"/>
      <c r="P43" s="57"/>
      <c r="Q43" s="63"/>
      <c r="R43" s="63"/>
    </row>
    <row r="44" spans="1:26" s="53" customFormat="1" ht="18">
      <c r="A44" s="100" t="s">
        <v>73</v>
      </c>
      <c r="D44" s="82"/>
      <c r="I44" s="57"/>
      <c r="J44" s="64"/>
      <c r="K44" s="64"/>
      <c r="L44" s="101" t="s">
        <v>74</v>
      </c>
      <c r="M44" s="64"/>
      <c r="N44" s="99"/>
      <c r="O44" s="99"/>
      <c r="P44" s="57"/>
      <c r="Q44" s="63"/>
      <c r="R44" s="63"/>
    </row>
    <row r="45" spans="1:26" s="53" customFormat="1" ht="18">
      <c r="A45" s="100" t="s">
        <v>28</v>
      </c>
      <c r="D45" s="102" t="s">
        <v>42</v>
      </c>
      <c r="E45" s="90" t="s">
        <v>75</v>
      </c>
      <c r="F45" s="74" t="s">
        <v>57</v>
      </c>
      <c r="G45" s="90" t="s">
        <v>75</v>
      </c>
      <c r="H45" s="74" t="s">
        <v>76</v>
      </c>
      <c r="I45" s="90" t="s">
        <v>75</v>
      </c>
      <c r="J45" s="102">
        <v>1000</v>
      </c>
      <c r="K45" s="103" t="s">
        <v>43</v>
      </c>
      <c r="L45" s="306" t="s">
        <v>77</v>
      </c>
      <c r="M45" s="306"/>
      <c r="N45" s="99"/>
      <c r="O45" s="99"/>
      <c r="P45" s="57"/>
      <c r="Q45" s="63"/>
      <c r="R45" s="63"/>
    </row>
    <row r="46" spans="1:26" s="53" customFormat="1" ht="17.25">
      <c r="A46" s="98"/>
      <c r="D46" s="82"/>
      <c r="I46" s="57"/>
      <c r="J46" s="64"/>
      <c r="K46" s="64"/>
      <c r="L46" s="64"/>
      <c r="M46" s="64"/>
      <c r="N46" s="99"/>
      <c r="O46" s="99"/>
      <c r="P46" s="57"/>
      <c r="Q46" s="63"/>
      <c r="R46" s="63"/>
    </row>
    <row r="47" spans="1:26" s="53" customFormat="1" ht="17.25">
      <c r="A47" s="98"/>
      <c r="B47" s="104" t="s">
        <v>36</v>
      </c>
      <c r="D47" s="105">
        <f>F$5</f>
        <v>400</v>
      </c>
      <c r="E47" s="90" t="s">
        <v>75</v>
      </c>
      <c r="F47" s="74">
        <f>F$17</f>
        <v>0.75</v>
      </c>
      <c r="G47" s="90" t="s">
        <v>75</v>
      </c>
      <c r="H47" s="74">
        <f>F$9/100</f>
        <v>6.000000000000001E-3</v>
      </c>
      <c r="I47" s="90" t="s">
        <v>75</v>
      </c>
      <c r="J47" s="102">
        <v>1000</v>
      </c>
      <c r="K47" s="103" t="s">
        <v>43</v>
      </c>
      <c r="L47" s="106"/>
      <c r="M47" s="107">
        <f>D47*F47*H47*J47</f>
        <v>1800.0000000000002</v>
      </c>
      <c r="N47" s="90"/>
      <c r="O47" s="90"/>
      <c r="P47" s="90"/>
      <c r="Q47" s="307"/>
      <c r="R47" s="307"/>
    </row>
    <row r="48" spans="1:26" s="53" customFormat="1" ht="17.25">
      <c r="A48" s="98"/>
      <c r="B48" s="108" t="s">
        <v>37</v>
      </c>
      <c r="D48" s="109">
        <f>F$19</f>
        <v>800</v>
      </c>
      <c r="E48" s="90" t="s">
        <v>75</v>
      </c>
      <c r="F48" s="110">
        <f>F$31</f>
        <v>0.72</v>
      </c>
      <c r="G48" s="90" t="s">
        <v>75</v>
      </c>
      <c r="H48" s="110">
        <f>F$23/100</f>
        <v>6.7000000000000002E-3</v>
      </c>
      <c r="I48" s="90" t="s">
        <v>75</v>
      </c>
      <c r="J48" s="109">
        <v>1000</v>
      </c>
      <c r="K48" s="103" t="s">
        <v>43</v>
      </c>
      <c r="L48" s="106"/>
      <c r="M48" s="111">
        <f>D48*F48*H48*J48</f>
        <v>3859.2</v>
      </c>
      <c r="N48" s="99"/>
      <c r="O48" s="112" t="s">
        <v>78</v>
      </c>
      <c r="P48" s="57"/>
      <c r="Q48" s="63"/>
      <c r="W48" s="61" t="s">
        <v>79</v>
      </c>
      <c r="X48" s="113" t="s">
        <v>80</v>
      </c>
      <c r="Y48" s="61" t="s">
        <v>81</v>
      </c>
      <c r="Z48" s="61" t="s">
        <v>82</v>
      </c>
    </row>
    <row r="49" spans="1:26" s="53" customFormat="1" ht="17.25">
      <c r="A49" s="98"/>
      <c r="B49" s="114"/>
      <c r="D49" s="115"/>
      <c r="E49" s="90"/>
      <c r="F49" s="116"/>
      <c r="G49" s="90"/>
      <c r="H49" s="116"/>
      <c r="I49" s="90"/>
      <c r="J49" s="115"/>
      <c r="K49" s="90"/>
      <c r="L49" s="117" t="s">
        <v>83</v>
      </c>
      <c r="M49" s="118">
        <f>Z49</f>
        <v>5700</v>
      </c>
      <c r="N49" s="99"/>
      <c r="O49" s="119">
        <f>M47+M48</f>
        <v>5659.2</v>
      </c>
      <c r="P49" s="57"/>
      <c r="Q49" s="63"/>
      <c r="W49" s="120">
        <f>ROUND(O49,0)</f>
        <v>5659</v>
      </c>
      <c r="X49" s="63">
        <f>LEN(W49)</f>
        <v>4</v>
      </c>
      <c r="Y49" s="57">
        <f>VALUE(X49)</f>
        <v>4</v>
      </c>
      <c r="Z49" s="120">
        <f>ROUND(O49,(2-Y49))</f>
        <v>5700</v>
      </c>
    </row>
    <row r="50" spans="1:26" s="53" customFormat="1" ht="17.25">
      <c r="A50" s="98"/>
      <c r="B50" s="114"/>
      <c r="D50" s="59"/>
      <c r="E50" s="90"/>
      <c r="F50" s="90"/>
      <c r="G50" s="90"/>
      <c r="H50" s="90"/>
      <c r="I50" s="90"/>
      <c r="J50" s="59"/>
      <c r="K50" s="90"/>
      <c r="L50" s="90"/>
      <c r="M50" s="59"/>
      <c r="N50" s="99"/>
      <c r="O50" s="112"/>
      <c r="P50" s="57"/>
      <c r="Q50" s="63"/>
      <c r="X50" s="63"/>
      <c r="Y50" s="57"/>
      <c r="Z50" s="57"/>
    </row>
    <row r="51" spans="1:26" s="53" customFormat="1" ht="17.25">
      <c r="A51" s="98"/>
      <c r="B51" s="114"/>
      <c r="D51" s="121"/>
      <c r="E51" s="90"/>
      <c r="F51" s="122"/>
      <c r="G51" s="90"/>
      <c r="H51" s="122"/>
      <c r="I51" s="90"/>
      <c r="J51" s="121"/>
      <c r="K51" s="90"/>
      <c r="L51" s="122"/>
      <c r="M51" s="121"/>
      <c r="N51" s="99"/>
      <c r="O51" s="112"/>
      <c r="P51" s="57"/>
      <c r="Q51" s="63"/>
      <c r="X51" s="63"/>
      <c r="Y51" s="57"/>
      <c r="Z51" s="57"/>
    </row>
    <row r="52" spans="1:26" s="53" customFormat="1" ht="18">
      <c r="A52" s="100" t="s">
        <v>26</v>
      </c>
      <c r="D52" s="123" t="s">
        <v>42</v>
      </c>
      <c r="E52" s="90" t="s">
        <v>75</v>
      </c>
      <c r="F52" s="74" t="s">
        <v>57</v>
      </c>
      <c r="G52" s="90" t="s">
        <v>75</v>
      </c>
      <c r="H52" s="70" t="s">
        <v>84</v>
      </c>
      <c r="I52" s="90" t="s">
        <v>75</v>
      </c>
      <c r="J52" s="123">
        <v>1000</v>
      </c>
      <c r="K52" s="103" t="s">
        <v>43</v>
      </c>
      <c r="L52" s="308" t="s">
        <v>85</v>
      </c>
      <c r="M52" s="308"/>
      <c r="N52" s="99"/>
      <c r="O52" s="99"/>
      <c r="P52" s="57"/>
      <c r="Q52" s="63"/>
      <c r="X52" s="63"/>
      <c r="Y52" s="57"/>
      <c r="Z52" s="57"/>
    </row>
    <row r="53" spans="1:26" s="53" customFormat="1" ht="17.25">
      <c r="A53" s="54"/>
      <c r="D53" s="59"/>
      <c r="E53" s="90"/>
      <c r="F53" s="90"/>
      <c r="G53" s="90"/>
      <c r="H53" s="90"/>
      <c r="I53" s="90"/>
      <c r="J53" s="59"/>
      <c r="K53" s="90"/>
      <c r="L53" s="90"/>
      <c r="M53" s="90"/>
      <c r="N53" s="99"/>
      <c r="O53" s="99"/>
      <c r="P53" s="57"/>
      <c r="Q53" s="63"/>
      <c r="X53" s="63"/>
      <c r="Y53" s="57"/>
      <c r="Z53" s="57"/>
    </row>
    <row r="54" spans="1:26" s="53" customFormat="1" ht="17.25">
      <c r="A54" s="98"/>
      <c r="B54" s="104" t="s">
        <v>36</v>
      </c>
      <c r="D54" s="105">
        <f>F$5</f>
        <v>400</v>
      </c>
      <c r="E54" s="90" t="s">
        <v>75</v>
      </c>
      <c r="F54" s="74">
        <f>F$17</f>
        <v>0.75</v>
      </c>
      <c r="G54" s="90" t="s">
        <v>75</v>
      </c>
      <c r="H54" s="74">
        <f>F$10/100</f>
        <v>0.24</v>
      </c>
      <c r="I54" s="90" t="s">
        <v>75</v>
      </c>
      <c r="J54" s="102">
        <v>1000</v>
      </c>
      <c r="K54" s="103" t="s">
        <v>43</v>
      </c>
      <c r="L54" s="106"/>
      <c r="M54" s="107">
        <f>D54*F54*H54*J54</f>
        <v>72000</v>
      </c>
      <c r="N54" s="99"/>
      <c r="O54" s="99"/>
      <c r="P54" s="57"/>
      <c r="Q54" s="63"/>
      <c r="X54" s="63"/>
      <c r="Y54" s="57"/>
      <c r="Z54" s="57"/>
    </row>
    <row r="55" spans="1:26" s="53" customFormat="1" ht="17.25">
      <c r="A55" s="98"/>
      <c r="B55" s="108" t="s">
        <v>37</v>
      </c>
      <c r="D55" s="102">
        <f>F$19</f>
        <v>800</v>
      </c>
      <c r="E55" s="90" t="s">
        <v>75</v>
      </c>
      <c r="F55" s="74">
        <f>F$31</f>
        <v>0.72</v>
      </c>
      <c r="G55" s="90" t="s">
        <v>75</v>
      </c>
      <c r="H55" s="74">
        <f>F$24/100</f>
        <v>8.5000000000000006E-2</v>
      </c>
      <c r="I55" s="90" t="s">
        <v>75</v>
      </c>
      <c r="J55" s="102">
        <v>1000</v>
      </c>
      <c r="K55" s="103" t="s">
        <v>43</v>
      </c>
      <c r="L55" s="124"/>
      <c r="M55" s="107">
        <f>D55*F55*H55*J55</f>
        <v>48960</v>
      </c>
      <c r="N55" s="99"/>
      <c r="O55" s="112" t="s">
        <v>78</v>
      </c>
      <c r="P55" s="57"/>
      <c r="Q55" s="63"/>
      <c r="W55" s="61" t="s">
        <v>79</v>
      </c>
      <c r="X55" s="113" t="s">
        <v>80</v>
      </c>
      <c r="Y55" s="61" t="s">
        <v>81</v>
      </c>
      <c r="Z55" s="61" t="s">
        <v>82</v>
      </c>
    </row>
    <row r="56" spans="1:26" s="53" customFormat="1" ht="17.25">
      <c r="A56" s="98"/>
      <c r="B56" s="114"/>
      <c r="D56" s="59"/>
      <c r="E56" s="90"/>
      <c r="F56" s="90"/>
      <c r="G56" s="90"/>
      <c r="H56" s="90"/>
      <c r="I56" s="90"/>
      <c r="J56" s="59"/>
      <c r="K56" s="90"/>
      <c r="L56" s="117" t="s">
        <v>83</v>
      </c>
      <c r="M56" s="118">
        <f>Z56</f>
        <v>120000</v>
      </c>
      <c r="N56" s="99"/>
      <c r="O56" s="119">
        <f>M54+M55</f>
        <v>120960</v>
      </c>
      <c r="P56" s="57"/>
      <c r="Q56" s="63"/>
      <c r="R56" s="125"/>
      <c r="W56" s="120">
        <f>ROUND(O56,0)</f>
        <v>120960</v>
      </c>
      <c r="X56" s="63">
        <f>LEN(W56)</f>
        <v>6</v>
      </c>
      <c r="Y56" s="57">
        <f>VALUE(X56)</f>
        <v>6</v>
      </c>
      <c r="Z56" s="120">
        <f>ROUND(O56,(2-Y56))</f>
        <v>120000</v>
      </c>
    </row>
    <row r="57" spans="1:26" s="53" customFormat="1" ht="17.25">
      <c r="A57" s="98"/>
      <c r="B57" s="114"/>
      <c r="D57" s="59"/>
      <c r="E57" s="90"/>
      <c r="F57" s="90"/>
      <c r="G57" s="90"/>
      <c r="H57" s="90"/>
      <c r="I57" s="90"/>
      <c r="J57" s="59"/>
      <c r="K57" s="90"/>
      <c r="L57" s="90"/>
      <c r="M57" s="59"/>
      <c r="N57" s="99"/>
      <c r="O57" s="99"/>
      <c r="P57" s="57"/>
      <c r="Q57" s="63"/>
      <c r="X57" s="63"/>
      <c r="Y57" s="57"/>
      <c r="Z57" s="57"/>
    </row>
    <row r="58" spans="1:26" s="53" customFormat="1" ht="17.25">
      <c r="A58" s="98"/>
      <c r="D58" s="82"/>
      <c r="I58" s="57"/>
      <c r="J58" s="64"/>
      <c r="K58" s="64"/>
      <c r="L58" s="64"/>
      <c r="M58" s="64"/>
      <c r="N58" s="99"/>
      <c r="O58" s="99"/>
      <c r="P58" s="57"/>
      <c r="Q58" s="63"/>
      <c r="X58" s="63"/>
      <c r="Y58" s="57"/>
      <c r="Z58" s="57"/>
    </row>
    <row r="59" spans="1:26" s="53" customFormat="1" ht="18">
      <c r="A59" s="100" t="s">
        <v>23</v>
      </c>
      <c r="D59" s="102" t="s">
        <v>42</v>
      </c>
      <c r="E59" s="90" t="s">
        <v>75</v>
      </c>
      <c r="F59" s="74" t="s">
        <v>57</v>
      </c>
      <c r="G59" s="90" t="s">
        <v>75</v>
      </c>
      <c r="H59" s="74" t="s">
        <v>86</v>
      </c>
      <c r="I59" s="90" t="s">
        <v>75</v>
      </c>
      <c r="J59" s="102">
        <v>1000</v>
      </c>
      <c r="K59" s="103" t="s">
        <v>43</v>
      </c>
      <c r="L59" s="306" t="s">
        <v>87</v>
      </c>
      <c r="M59" s="306"/>
      <c r="N59" s="99"/>
      <c r="O59" s="99"/>
      <c r="P59" s="57"/>
      <c r="Q59" s="63"/>
      <c r="X59" s="63"/>
      <c r="Y59" s="57"/>
      <c r="Z59" s="57"/>
    </row>
    <row r="60" spans="1:26" s="53" customFormat="1" ht="17.25">
      <c r="A60" s="98"/>
      <c r="D60" s="82"/>
      <c r="I60" s="57"/>
      <c r="J60" s="64"/>
      <c r="K60" s="64"/>
      <c r="L60" s="64"/>
      <c r="M60" s="64"/>
      <c r="N60" s="99"/>
      <c r="O60" s="99"/>
      <c r="P60" s="57"/>
      <c r="Q60" s="63"/>
      <c r="X60" s="63"/>
      <c r="Y60" s="57"/>
      <c r="Z60" s="57"/>
    </row>
    <row r="61" spans="1:26" s="53" customFormat="1" ht="17.25">
      <c r="A61" s="98"/>
      <c r="B61" s="104" t="s">
        <v>36</v>
      </c>
      <c r="D61" s="105">
        <f>F$5</f>
        <v>400</v>
      </c>
      <c r="E61" s="90" t="s">
        <v>75</v>
      </c>
      <c r="F61" s="74">
        <f>F$17</f>
        <v>0.75</v>
      </c>
      <c r="G61" s="90" t="s">
        <v>75</v>
      </c>
      <c r="H61" s="74">
        <f>F$11/100</f>
        <v>5.2000000000000005E-2</v>
      </c>
      <c r="I61" s="90" t="s">
        <v>75</v>
      </c>
      <c r="J61" s="102">
        <v>1000</v>
      </c>
      <c r="K61" s="103" t="s">
        <v>43</v>
      </c>
      <c r="L61" s="124"/>
      <c r="M61" s="107">
        <f>D61*F61*H61*J61</f>
        <v>15600.000000000002</v>
      </c>
      <c r="N61" s="99"/>
      <c r="O61" s="99"/>
      <c r="P61" s="57"/>
      <c r="Q61" s="63"/>
      <c r="X61" s="63"/>
      <c r="Y61" s="57"/>
      <c r="Z61" s="57"/>
    </row>
    <row r="62" spans="1:26" s="53" customFormat="1" ht="17.25">
      <c r="A62" s="98"/>
      <c r="B62" s="108" t="s">
        <v>37</v>
      </c>
      <c r="D62" s="102">
        <f>F$19</f>
        <v>800</v>
      </c>
      <c r="E62" s="90" t="s">
        <v>75</v>
      </c>
      <c r="F62" s="74">
        <f>F$31</f>
        <v>0.72</v>
      </c>
      <c r="G62" s="90" t="s">
        <v>75</v>
      </c>
      <c r="H62" s="74">
        <f>F$25/100</f>
        <v>4.4000000000000004E-2</v>
      </c>
      <c r="I62" s="90" t="s">
        <v>75</v>
      </c>
      <c r="J62" s="102">
        <v>1000</v>
      </c>
      <c r="K62" s="103" t="s">
        <v>43</v>
      </c>
      <c r="L62" s="124"/>
      <c r="M62" s="107">
        <f>D62*F62*H62*J62</f>
        <v>25344</v>
      </c>
      <c r="N62" s="99"/>
      <c r="P62" s="57"/>
      <c r="Q62" s="63"/>
    </row>
    <row r="63" spans="1:26" s="53" customFormat="1" ht="17.25">
      <c r="A63" s="98"/>
      <c r="B63" s="104" t="s">
        <v>31</v>
      </c>
      <c r="D63" s="102">
        <f>F33</f>
        <v>200</v>
      </c>
      <c r="E63" s="90" t="s">
        <v>75</v>
      </c>
      <c r="F63" s="126">
        <f>F$40</f>
        <v>0.79</v>
      </c>
      <c r="G63" s="90" t="s">
        <v>75</v>
      </c>
      <c r="H63" s="74">
        <f>F$37/100</f>
        <v>1.3999999999999999E-2</v>
      </c>
      <c r="I63" s="90" t="s">
        <v>75</v>
      </c>
      <c r="J63" s="102">
        <v>1000</v>
      </c>
      <c r="K63" s="103" t="s">
        <v>43</v>
      </c>
      <c r="L63" s="124"/>
      <c r="M63" s="107">
        <f>D63*F63*H63*J63</f>
        <v>2211.9999999999995</v>
      </c>
      <c r="N63" s="99"/>
      <c r="O63" s="112" t="s">
        <v>78</v>
      </c>
      <c r="P63" s="57"/>
      <c r="Q63" s="63"/>
      <c r="W63" s="61" t="s">
        <v>79</v>
      </c>
      <c r="X63" s="113" t="s">
        <v>80</v>
      </c>
      <c r="Y63" s="61" t="s">
        <v>81</v>
      </c>
      <c r="Z63" s="61" t="s">
        <v>82</v>
      </c>
    </row>
    <row r="64" spans="1:26" s="53" customFormat="1" ht="17.25">
      <c r="A64" s="98"/>
      <c r="D64" s="82"/>
      <c r="I64" s="57"/>
      <c r="J64" s="64"/>
      <c r="K64" s="64"/>
      <c r="L64" s="117" t="s">
        <v>83</v>
      </c>
      <c r="M64" s="118">
        <f>Z64</f>
        <v>43000</v>
      </c>
      <c r="N64" s="99"/>
      <c r="O64" s="119">
        <f>M61+M62+M63</f>
        <v>43156</v>
      </c>
      <c r="P64" s="57"/>
      <c r="Q64" s="63"/>
      <c r="R64" s="125"/>
      <c r="W64" s="120">
        <f>ROUND(O64,0)</f>
        <v>43156</v>
      </c>
      <c r="X64" s="63">
        <f>LEN(W64)</f>
        <v>5</v>
      </c>
      <c r="Y64" s="57">
        <f>VALUE(X64)</f>
        <v>5</v>
      </c>
      <c r="Z64" s="120">
        <f>ROUND(O64,(2-Y64))</f>
        <v>43000</v>
      </c>
    </row>
    <row r="65" spans="1:26" s="53" customFormat="1" ht="17.25">
      <c r="A65" s="98"/>
      <c r="D65" s="82"/>
      <c r="I65" s="57"/>
      <c r="J65" s="64"/>
      <c r="K65" s="64"/>
      <c r="L65" s="64"/>
      <c r="M65" s="64"/>
      <c r="N65" s="99"/>
      <c r="O65" s="99"/>
      <c r="P65" s="57"/>
      <c r="Q65" s="63"/>
      <c r="X65" s="63"/>
      <c r="Y65" s="57"/>
      <c r="Z65" s="57"/>
    </row>
    <row r="66" spans="1:26" s="53" customFormat="1" ht="18">
      <c r="A66" s="100" t="s">
        <v>51</v>
      </c>
      <c r="D66" s="102" t="s">
        <v>42</v>
      </c>
      <c r="E66" s="90" t="s">
        <v>75</v>
      </c>
      <c r="F66" s="74" t="s">
        <v>57</v>
      </c>
      <c r="G66" s="90" t="s">
        <v>75</v>
      </c>
      <c r="H66" s="74" t="s">
        <v>88</v>
      </c>
      <c r="I66" s="90" t="s">
        <v>75</v>
      </c>
      <c r="J66" s="102">
        <v>1000</v>
      </c>
      <c r="K66" s="103" t="s">
        <v>43</v>
      </c>
      <c r="L66" s="309" t="s">
        <v>89</v>
      </c>
      <c r="M66" s="309"/>
      <c r="N66" s="99"/>
      <c r="O66" s="99"/>
      <c r="P66" s="57"/>
      <c r="Q66" s="63"/>
      <c r="X66" s="63"/>
      <c r="Y66" s="57"/>
      <c r="Z66" s="57"/>
    </row>
    <row r="67" spans="1:26" s="53" customFormat="1" ht="15">
      <c r="A67" s="127" t="s">
        <v>90</v>
      </c>
      <c r="D67" s="82"/>
      <c r="I67" s="57"/>
      <c r="J67" s="64"/>
      <c r="K67" s="64"/>
      <c r="L67" s="64"/>
      <c r="M67" s="64"/>
      <c r="N67" s="99"/>
      <c r="O67" s="99"/>
      <c r="P67" s="57"/>
      <c r="Q67" s="63"/>
      <c r="X67" s="63"/>
      <c r="Y67" s="57"/>
      <c r="Z67" s="57"/>
    </row>
    <row r="68" spans="1:26" s="53" customFormat="1" ht="17.25">
      <c r="A68" s="98"/>
      <c r="B68" s="104" t="s">
        <v>36</v>
      </c>
      <c r="D68" s="105">
        <f>F$5</f>
        <v>400</v>
      </c>
      <c r="E68" s="90" t="s">
        <v>75</v>
      </c>
      <c r="F68" s="74">
        <f>F$17</f>
        <v>0.75</v>
      </c>
      <c r="G68" s="90" t="s">
        <v>75</v>
      </c>
      <c r="H68" s="74">
        <f>F$12/100</f>
        <v>0.01</v>
      </c>
      <c r="I68" s="90" t="s">
        <v>75</v>
      </c>
      <c r="J68" s="102">
        <v>1000</v>
      </c>
      <c r="K68" s="103" t="s">
        <v>43</v>
      </c>
      <c r="L68" s="124"/>
      <c r="M68" s="107">
        <f>D68*F68*H68*J68</f>
        <v>3000</v>
      </c>
      <c r="N68" s="99"/>
      <c r="O68" s="99"/>
      <c r="P68" s="57"/>
      <c r="Q68" s="63"/>
      <c r="X68" s="63"/>
      <c r="Y68" s="57"/>
      <c r="Z68" s="57"/>
    </row>
    <row r="69" spans="1:26" s="53" customFormat="1" ht="17.25">
      <c r="A69" s="98"/>
      <c r="B69" s="108" t="s">
        <v>37</v>
      </c>
      <c r="D69" s="102">
        <f>F$19</f>
        <v>800</v>
      </c>
      <c r="E69" s="90" t="s">
        <v>75</v>
      </c>
      <c r="F69" s="74">
        <f>F$31</f>
        <v>0.72</v>
      </c>
      <c r="G69" s="90" t="s">
        <v>75</v>
      </c>
      <c r="H69" s="74">
        <f>F$26/100</f>
        <v>3.7999999999999999E-2</v>
      </c>
      <c r="I69" s="90" t="s">
        <v>75</v>
      </c>
      <c r="J69" s="102">
        <v>1000</v>
      </c>
      <c r="K69" s="103" t="s">
        <v>43</v>
      </c>
      <c r="L69" s="124"/>
      <c r="M69" s="107">
        <f>D69*F69*H69*J69</f>
        <v>21887.999999999996</v>
      </c>
      <c r="N69" s="99"/>
      <c r="O69" s="112" t="s">
        <v>78</v>
      </c>
      <c r="P69" s="57"/>
      <c r="Q69" s="63"/>
      <c r="W69" s="61" t="s">
        <v>79</v>
      </c>
      <c r="X69" s="113" t="s">
        <v>80</v>
      </c>
      <c r="Y69" s="61" t="s">
        <v>81</v>
      </c>
      <c r="Z69" s="61" t="s">
        <v>82</v>
      </c>
    </row>
    <row r="70" spans="1:26" s="53" customFormat="1" ht="17.25">
      <c r="A70" s="98"/>
      <c r="D70" s="82"/>
      <c r="I70" s="57"/>
      <c r="J70" s="64"/>
      <c r="K70" s="64"/>
      <c r="L70" s="117" t="s">
        <v>83</v>
      </c>
      <c r="M70" s="118">
        <f>Z70</f>
        <v>25000</v>
      </c>
      <c r="N70" s="99"/>
      <c r="O70" s="119">
        <f>M68+M69</f>
        <v>24887.999999999996</v>
      </c>
      <c r="P70" s="57"/>
      <c r="Q70" s="128"/>
      <c r="R70" s="125"/>
      <c r="W70" s="120">
        <f>ROUND(O70,0)</f>
        <v>24888</v>
      </c>
      <c r="X70" s="63">
        <f>LEN(W70)</f>
        <v>5</v>
      </c>
      <c r="Y70" s="57">
        <f>VALUE(X70)</f>
        <v>5</v>
      </c>
      <c r="Z70" s="120">
        <f>ROUND(O70,(2-Y70))</f>
        <v>25000</v>
      </c>
    </row>
    <row r="71" spans="1:26" s="53" customFormat="1" ht="17.25">
      <c r="A71" s="98"/>
      <c r="B71" s="114"/>
      <c r="D71" s="59"/>
      <c r="E71" s="90"/>
      <c r="F71" s="90"/>
      <c r="G71" s="90"/>
      <c r="H71" s="90"/>
      <c r="I71" s="129"/>
      <c r="J71" s="59"/>
      <c r="K71" s="90"/>
      <c r="L71" s="90"/>
      <c r="M71" s="59"/>
      <c r="N71" s="99"/>
      <c r="O71" s="99"/>
      <c r="P71" s="57"/>
      <c r="Q71" s="63"/>
      <c r="X71" s="63"/>
      <c r="Y71" s="57"/>
      <c r="Z71" s="57"/>
    </row>
    <row r="72" spans="1:26" s="53" customFormat="1" ht="17.25">
      <c r="A72" s="98"/>
      <c r="D72" s="82"/>
      <c r="I72" s="57"/>
      <c r="J72" s="64"/>
      <c r="K72" s="64"/>
      <c r="L72" s="64"/>
      <c r="M72" s="64"/>
      <c r="N72" s="99"/>
      <c r="O72" s="99"/>
      <c r="P72" s="57"/>
      <c r="Q72" s="63"/>
      <c r="X72" s="63"/>
      <c r="Y72" s="57"/>
      <c r="Z72" s="57"/>
    </row>
    <row r="73" spans="1:26" s="53" customFormat="1" ht="18">
      <c r="A73" s="100" t="s">
        <v>21</v>
      </c>
      <c r="D73" s="102" t="s">
        <v>42</v>
      </c>
      <c r="E73" s="90" t="s">
        <v>75</v>
      </c>
      <c r="F73" s="74" t="s">
        <v>57</v>
      </c>
      <c r="G73" s="90" t="s">
        <v>75</v>
      </c>
      <c r="H73" s="130" t="s">
        <v>91</v>
      </c>
      <c r="I73" s="90" t="s">
        <v>75</v>
      </c>
      <c r="J73" s="102">
        <v>1000</v>
      </c>
      <c r="K73" s="103" t="s">
        <v>43</v>
      </c>
      <c r="L73" s="309" t="s">
        <v>92</v>
      </c>
      <c r="M73" s="309"/>
      <c r="N73" s="99"/>
      <c r="O73" s="99"/>
      <c r="P73" s="57"/>
      <c r="Q73" s="63"/>
      <c r="X73" s="63"/>
      <c r="Y73" s="57"/>
      <c r="Z73" s="57"/>
    </row>
    <row r="74" spans="1:26" s="53" customFormat="1">
      <c r="A74" s="131" t="s">
        <v>93</v>
      </c>
      <c r="D74" s="82"/>
      <c r="I74" s="57"/>
      <c r="J74" s="64"/>
      <c r="K74" s="64"/>
      <c r="L74" s="64"/>
      <c r="M74" s="64"/>
      <c r="N74" s="99"/>
      <c r="O74" s="99"/>
      <c r="P74" s="57"/>
      <c r="Q74" s="63"/>
      <c r="X74" s="63"/>
      <c r="Y74" s="57"/>
      <c r="Z74" s="57"/>
    </row>
    <row r="75" spans="1:26" s="53" customFormat="1" ht="17.25">
      <c r="A75" s="98"/>
      <c r="B75" s="104" t="s">
        <v>36</v>
      </c>
      <c r="D75" s="105">
        <f>F$5</f>
        <v>400</v>
      </c>
      <c r="E75" s="90" t="s">
        <v>75</v>
      </c>
      <c r="F75" s="74">
        <f>F$17</f>
        <v>0.75</v>
      </c>
      <c r="G75" s="90" t="s">
        <v>75</v>
      </c>
      <c r="H75" s="74">
        <f>F$13/100</f>
        <v>1.2E-2</v>
      </c>
      <c r="I75" s="90" t="s">
        <v>75</v>
      </c>
      <c r="J75" s="102">
        <v>1000</v>
      </c>
      <c r="K75" s="103" t="s">
        <v>43</v>
      </c>
      <c r="L75" s="124"/>
      <c r="M75" s="107">
        <f>D75*F75*H75*J75</f>
        <v>3600</v>
      </c>
      <c r="N75" s="99"/>
      <c r="O75" s="99"/>
      <c r="P75" s="57"/>
      <c r="Q75" s="63"/>
      <c r="X75" s="63"/>
      <c r="Y75" s="57"/>
      <c r="Z75" s="57"/>
    </row>
    <row r="76" spans="1:26" s="53" customFormat="1" ht="17.25">
      <c r="A76" s="98"/>
      <c r="B76" s="108" t="s">
        <v>37</v>
      </c>
      <c r="D76" s="102">
        <f>F$19</f>
        <v>800</v>
      </c>
      <c r="E76" s="90" t="s">
        <v>75</v>
      </c>
      <c r="F76" s="74">
        <f>F$31</f>
        <v>0.72</v>
      </c>
      <c r="G76" s="90" t="s">
        <v>75</v>
      </c>
      <c r="H76" s="74">
        <f>F$27/100</f>
        <v>0.01</v>
      </c>
      <c r="I76" s="90" t="s">
        <v>75</v>
      </c>
      <c r="J76" s="102">
        <v>1000</v>
      </c>
      <c r="K76" s="103" t="s">
        <v>43</v>
      </c>
      <c r="L76" s="124"/>
      <c r="M76" s="107">
        <f>D76*F76*H76*J76</f>
        <v>5760</v>
      </c>
      <c r="N76" s="99"/>
      <c r="O76" s="112" t="s">
        <v>78</v>
      </c>
      <c r="P76" s="57"/>
      <c r="Q76" s="63"/>
      <c r="W76" s="61" t="s">
        <v>79</v>
      </c>
      <c r="X76" s="113" t="s">
        <v>80</v>
      </c>
      <c r="Y76" s="61" t="s">
        <v>81</v>
      </c>
      <c r="Z76" s="61" t="s">
        <v>82</v>
      </c>
    </row>
    <row r="77" spans="1:26" s="53" customFormat="1" ht="17.25">
      <c r="A77" s="98"/>
      <c r="D77" s="82"/>
      <c r="I77" s="57"/>
      <c r="J77" s="64"/>
      <c r="K77" s="64"/>
      <c r="L77" s="117" t="s">
        <v>83</v>
      </c>
      <c r="M77" s="118">
        <f>Z77</f>
        <v>9400</v>
      </c>
      <c r="N77" s="99"/>
      <c r="O77" s="119">
        <f>M75+M76</f>
        <v>9360</v>
      </c>
      <c r="P77" s="57"/>
      <c r="Q77" s="63"/>
      <c r="R77" s="125"/>
      <c r="W77" s="120">
        <f>ROUND(O77,0)</f>
        <v>9360</v>
      </c>
      <c r="X77" s="63">
        <f>LEN(W77)</f>
        <v>4</v>
      </c>
      <c r="Y77" s="57">
        <f>VALUE(X77)</f>
        <v>4</v>
      </c>
      <c r="Z77" s="120">
        <f>ROUND(O77,(2-Y77))</f>
        <v>9400</v>
      </c>
    </row>
    <row r="78" spans="1:26" s="53" customFormat="1" ht="17.25">
      <c r="A78" s="98"/>
      <c r="B78" s="114"/>
      <c r="D78" s="59"/>
      <c r="E78" s="90"/>
      <c r="F78" s="90"/>
      <c r="G78" s="90"/>
      <c r="H78" s="90"/>
      <c r="I78" s="90"/>
      <c r="J78" s="59"/>
      <c r="K78" s="90"/>
      <c r="L78" s="90"/>
      <c r="M78" s="59"/>
      <c r="N78" s="99"/>
      <c r="O78" s="99"/>
      <c r="P78" s="57"/>
      <c r="Q78" s="63"/>
      <c r="X78" s="63"/>
      <c r="Y78" s="57"/>
      <c r="Z78" s="57"/>
    </row>
    <row r="79" spans="1:26" s="53" customFormat="1" ht="17.25">
      <c r="A79" s="98"/>
      <c r="D79" s="82"/>
      <c r="I79" s="57"/>
      <c r="J79" s="64"/>
      <c r="K79" s="64"/>
      <c r="L79" s="64"/>
      <c r="M79" s="64"/>
      <c r="N79" s="99"/>
      <c r="O79" s="99"/>
      <c r="P79" s="57"/>
      <c r="Q79" s="63"/>
      <c r="X79" s="63"/>
      <c r="Y79" s="57"/>
      <c r="Z79" s="57"/>
    </row>
    <row r="80" spans="1:26" s="53" customFormat="1" ht="18">
      <c r="A80" s="304" t="s">
        <v>94</v>
      </c>
      <c r="B80" s="304"/>
      <c r="D80" s="102" t="s">
        <v>42</v>
      </c>
      <c r="E80" s="90" t="s">
        <v>75</v>
      </c>
      <c r="F80" s="74" t="s">
        <v>57</v>
      </c>
      <c r="G80" s="90" t="s">
        <v>75</v>
      </c>
      <c r="H80" s="132" t="s">
        <v>95</v>
      </c>
      <c r="I80" s="90" t="s">
        <v>75</v>
      </c>
      <c r="J80" s="102">
        <v>1000</v>
      </c>
      <c r="K80" s="103" t="s">
        <v>43</v>
      </c>
      <c r="L80" s="305" t="s">
        <v>96</v>
      </c>
      <c r="M80" s="305"/>
      <c r="N80" s="99"/>
      <c r="O80" s="99"/>
      <c r="P80" s="57"/>
      <c r="Q80" s="63"/>
      <c r="X80" s="63"/>
      <c r="Y80" s="57"/>
      <c r="Z80" s="57"/>
    </row>
    <row r="81" spans="1:26" s="53" customFormat="1">
      <c r="A81" s="131" t="s">
        <v>93</v>
      </c>
      <c r="D81" s="82"/>
      <c r="I81" s="57"/>
      <c r="J81" s="64"/>
      <c r="K81" s="64"/>
      <c r="L81" s="64"/>
      <c r="M81" s="64"/>
      <c r="N81" s="99"/>
      <c r="O81" s="99"/>
      <c r="P81" s="57"/>
      <c r="Q81" s="63"/>
      <c r="X81" s="63"/>
      <c r="Y81" s="57"/>
      <c r="Z81" s="57"/>
    </row>
    <row r="82" spans="1:26" s="53" customFormat="1" ht="17.25">
      <c r="A82" s="98"/>
      <c r="B82" s="104" t="s">
        <v>36</v>
      </c>
      <c r="D82" s="105">
        <f>F$5</f>
        <v>400</v>
      </c>
      <c r="E82" s="90" t="s">
        <v>75</v>
      </c>
      <c r="F82" s="74">
        <f>F$17</f>
        <v>0.75</v>
      </c>
      <c r="G82" s="90" t="s">
        <v>75</v>
      </c>
      <c r="H82" s="74">
        <f>F$14/100</f>
        <v>4.2999999999999997E-2</v>
      </c>
      <c r="I82" s="90" t="s">
        <v>75</v>
      </c>
      <c r="J82" s="102">
        <v>1000</v>
      </c>
      <c r="K82" s="103" t="s">
        <v>43</v>
      </c>
      <c r="L82" s="124"/>
      <c r="M82" s="107">
        <f>D82*F82*H82*J82</f>
        <v>12899.999999999998</v>
      </c>
      <c r="N82" s="99"/>
      <c r="O82" s="99"/>
      <c r="P82" s="57"/>
      <c r="Q82" s="63"/>
      <c r="X82" s="63"/>
      <c r="Y82" s="57"/>
      <c r="Z82" s="57"/>
    </row>
    <row r="83" spans="1:26" s="53" customFormat="1" ht="17.25">
      <c r="A83" s="98"/>
      <c r="B83" s="108" t="s">
        <v>37</v>
      </c>
      <c r="D83" s="102">
        <f>F$19</f>
        <v>800</v>
      </c>
      <c r="E83" s="90" t="s">
        <v>75</v>
      </c>
      <c r="F83" s="74">
        <f>F$31</f>
        <v>0.72</v>
      </c>
      <c r="G83" s="90" t="s">
        <v>75</v>
      </c>
      <c r="H83" s="74">
        <f>F$28/100</f>
        <v>2.7999999999999997E-2</v>
      </c>
      <c r="I83" s="90" t="s">
        <v>75</v>
      </c>
      <c r="J83" s="102">
        <v>1000</v>
      </c>
      <c r="K83" s="103" t="s">
        <v>43</v>
      </c>
      <c r="L83" s="124"/>
      <c r="M83" s="107">
        <f>D83*F83*H83*J83</f>
        <v>16128</v>
      </c>
      <c r="N83" s="99"/>
      <c r="P83" s="57"/>
      <c r="Q83" s="63"/>
    </row>
    <row r="84" spans="1:26" s="53" customFormat="1" ht="17.25">
      <c r="A84" s="98"/>
      <c r="B84" s="104" t="s">
        <v>31</v>
      </c>
      <c r="D84" s="102">
        <f>F33</f>
        <v>200</v>
      </c>
      <c r="E84" s="90" t="s">
        <v>75</v>
      </c>
      <c r="F84" s="126">
        <f>F$40</f>
        <v>0.79</v>
      </c>
      <c r="G84" s="90" t="s">
        <v>75</v>
      </c>
      <c r="H84" s="74">
        <f>F$38/100</f>
        <v>1.7000000000000001E-2</v>
      </c>
      <c r="I84" s="90" t="s">
        <v>75</v>
      </c>
      <c r="J84" s="102">
        <v>1000</v>
      </c>
      <c r="K84" s="103" t="s">
        <v>43</v>
      </c>
      <c r="L84" s="124"/>
      <c r="M84" s="107">
        <f>D84*F84*H84*J84</f>
        <v>2686.0000000000005</v>
      </c>
      <c r="N84" s="99"/>
      <c r="O84" s="112" t="s">
        <v>78</v>
      </c>
      <c r="P84" s="57"/>
      <c r="Q84" s="63"/>
      <c r="W84" s="61" t="s">
        <v>79</v>
      </c>
      <c r="X84" s="113" t="s">
        <v>80</v>
      </c>
      <c r="Y84" s="61" t="s">
        <v>81</v>
      </c>
      <c r="Z84" s="61" t="s">
        <v>82</v>
      </c>
    </row>
    <row r="85" spans="1:26" s="53" customFormat="1" ht="17.25">
      <c r="A85" s="98"/>
      <c r="D85" s="82"/>
      <c r="I85" s="57"/>
      <c r="J85" s="64"/>
      <c r="K85" s="64"/>
      <c r="L85" s="117" t="s">
        <v>83</v>
      </c>
      <c r="M85" s="118">
        <f>Z85</f>
        <v>32000</v>
      </c>
      <c r="N85" s="99"/>
      <c r="O85" s="119">
        <f>M82+M83+M84</f>
        <v>31714</v>
      </c>
      <c r="P85" s="57"/>
      <c r="Q85" s="63"/>
      <c r="R85" s="125"/>
      <c r="W85" s="120">
        <f>ROUND(O85,0)</f>
        <v>31714</v>
      </c>
      <c r="X85" s="63">
        <f>LEN(W85)</f>
        <v>5</v>
      </c>
      <c r="Y85" s="57">
        <f>VALUE(X85)</f>
        <v>5</v>
      </c>
      <c r="Z85" s="120">
        <f>ROUND(O85,(2-Y85))</f>
        <v>32000</v>
      </c>
    </row>
    <row r="86" spans="1:26" s="53" customFormat="1" ht="17.25">
      <c r="A86" s="98"/>
      <c r="B86" s="114"/>
      <c r="D86" s="59"/>
      <c r="E86" s="90"/>
      <c r="F86" s="90"/>
      <c r="G86" s="90"/>
      <c r="H86" s="90"/>
      <c r="I86" s="90"/>
      <c r="J86" s="59"/>
      <c r="K86" s="90"/>
      <c r="L86" s="90"/>
      <c r="M86" s="59"/>
      <c r="N86" s="99"/>
      <c r="O86" s="99"/>
      <c r="P86" s="57"/>
      <c r="Q86" s="63"/>
      <c r="X86" s="63"/>
      <c r="Y86" s="57"/>
      <c r="Z86" s="57"/>
    </row>
    <row r="87" spans="1:26" s="53" customFormat="1" ht="17.25">
      <c r="A87" s="98"/>
      <c r="D87" s="82"/>
      <c r="I87" s="57"/>
      <c r="J87" s="64"/>
      <c r="K87" s="64"/>
      <c r="L87" s="64"/>
      <c r="M87" s="64"/>
      <c r="N87" s="99"/>
      <c r="O87" s="99"/>
      <c r="P87" s="57"/>
      <c r="Q87" s="63"/>
      <c r="X87" s="63"/>
      <c r="Y87" s="57"/>
      <c r="Z87" s="57"/>
    </row>
    <row r="88" spans="1:26" s="53" customFormat="1" ht="18">
      <c r="A88" s="304" t="s">
        <v>97</v>
      </c>
      <c r="B88" s="304"/>
      <c r="D88" s="102" t="s">
        <v>42</v>
      </c>
      <c r="E88" s="90" t="s">
        <v>75</v>
      </c>
      <c r="F88" s="74" t="s">
        <v>57</v>
      </c>
      <c r="G88" s="90" t="s">
        <v>75</v>
      </c>
      <c r="H88" s="132" t="s">
        <v>98</v>
      </c>
      <c r="I88" s="90" t="s">
        <v>75</v>
      </c>
      <c r="J88" s="102">
        <v>1000</v>
      </c>
      <c r="K88" s="103" t="s">
        <v>43</v>
      </c>
      <c r="L88" s="305" t="s">
        <v>99</v>
      </c>
      <c r="M88" s="305"/>
      <c r="N88" s="99"/>
      <c r="O88" s="99"/>
      <c r="P88" s="57"/>
      <c r="Q88" s="63"/>
      <c r="X88" s="63"/>
      <c r="Y88" s="57"/>
      <c r="Z88" s="57"/>
    </row>
    <row r="89" spans="1:26" s="53" customFormat="1">
      <c r="A89" s="131" t="s">
        <v>93</v>
      </c>
      <c r="D89" s="82"/>
      <c r="I89" s="57"/>
      <c r="J89" s="64"/>
      <c r="K89" s="64"/>
      <c r="L89" s="64"/>
      <c r="M89" s="64"/>
      <c r="N89" s="99"/>
      <c r="O89" s="99"/>
      <c r="P89" s="57"/>
      <c r="Q89" s="63"/>
      <c r="X89" s="63"/>
      <c r="Y89" s="57"/>
      <c r="Z89" s="57"/>
    </row>
    <row r="90" spans="1:26" s="53" customFormat="1" ht="17.25">
      <c r="A90" s="98"/>
      <c r="B90" s="104" t="s">
        <v>36</v>
      </c>
      <c r="D90" s="105">
        <f>F$5</f>
        <v>400</v>
      </c>
      <c r="E90" s="90" t="s">
        <v>75</v>
      </c>
      <c r="F90" s="74">
        <f>F$17</f>
        <v>0.75</v>
      </c>
      <c r="G90" s="90" t="s">
        <v>75</v>
      </c>
      <c r="H90" s="74">
        <f>F$15/100</f>
        <v>1.2E-2</v>
      </c>
      <c r="I90" s="90" t="s">
        <v>75</v>
      </c>
      <c r="J90" s="102">
        <v>1000</v>
      </c>
      <c r="K90" s="103" t="s">
        <v>43</v>
      </c>
      <c r="L90" s="124"/>
      <c r="M90" s="107">
        <f>D90*F90*H90*J90</f>
        <v>3600</v>
      </c>
      <c r="N90" s="99"/>
      <c r="O90" s="99"/>
      <c r="P90" s="57"/>
      <c r="Q90" s="63"/>
      <c r="X90" s="63"/>
      <c r="Y90" s="57"/>
      <c r="Z90" s="57"/>
    </row>
    <row r="91" spans="1:26" s="53" customFormat="1" ht="17.25">
      <c r="A91" s="98"/>
      <c r="B91" s="108" t="s">
        <v>37</v>
      </c>
      <c r="D91" s="102">
        <f>F$19</f>
        <v>800</v>
      </c>
      <c r="E91" s="90" t="s">
        <v>75</v>
      </c>
      <c r="F91" s="74">
        <f>F$31</f>
        <v>0.72</v>
      </c>
      <c r="G91" s="90" t="s">
        <v>75</v>
      </c>
      <c r="H91" s="74">
        <f>F$29/100</f>
        <v>0</v>
      </c>
      <c r="I91" s="90" t="s">
        <v>75</v>
      </c>
      <c r="J91" s="102">
        <v>1000</v>
      </c>
      <c r="K91" s="103" t="s">
        <v>43</v>
      </c>
      <c r="L91" s="124"/>
      <c r="M91" s="107">
        <f>D91*F91*H91*J91</f>
        <v>0</v>
      </c>
      <c r="N91" s="99"/>
      <c r="O91" s="112" t="s">
        <v>78</v>
      </c>
      <c r="P91" s="57"/>
      <c r="Q91" s="63"/>
      <c r="W91" s="61" t="s">
        <v>79</v>
      </c>
      <c r="X91" s="113" t="s">
        <v>80</v>
      </c>
      <c r="Y91" s="61" t="s">
        <v>81</v>
      </c>
      <c r="Z91" s="61" t="s">
        <v>82</v>
      </c>
    </row>
    <row r="92" spans="1:26" s="53" customFormat="1" ht="17.25">
      <c r="A92" s="98"/>
      <c r="D92" s="82"/>
      <c r="I92" s="57"/>
      <c r="J92" s="64"/>
      <c r="K92" s="64"/>
      <c r="L92" s="117" t="s">
        <v>83</v>
      </c>
      <c r="M92" s="118">
        <f>Z92</f>
        <v>3600</v>
      </c>
      <c r="N92" s="99"/>
      <c r="O92" s="119">
        <f>M90+M91</f>
        <v>3600</v>
      </c>
      <c r="P92" s="57"/>
      <c r="Q92" s="63"/>
      <c r="R92" s="125"/>
      <c r="W92" s="120">
        <f>ROUND(O92,0)</f>
        <v>3600</v>
      </c>
      <c r="X92" s="63">
        <f>LEN(W92)</f>
        <v>4</v>
      </c>
      <c r="Y92" s="57">
        <f>VALUE(X92)</f>
        <v>4</v>
      </c>
      <c r="Z92" s="120">
        <f>ROUND(O92,(2-Y92))</f>
        <v>3600</v>
      </c>
    </row>
    <row r="93" spans="1:26" s="53" customFormat="1" ht="17.25">
      <c r="A93" s="98"/>
      <c r="D93" s="82"/>
      <c r="I93" s="57"/>
      <c r="J93" s="64"/>
      <c r="K93" s="64"/>
      <c r="L93" s="133"/>
      <c r="M93" s="134"/>
      <c r="N93" s="99"/>
      <c r="O93" s="119"/>
      <c r="P93" s="57"/>
      <c r="Q93" s="63"/>
      <c r="R93" s="125"/>
      <c r="W93" s="120"/>
      <c r="X93" s="63"/>
      <c r="Y93" s="57"/>
      <c r="Z93" s="120"/>
    </row>
    <row r="94" spans="1:26" s="53" customFormat="1" ht="18">
      <c r="A94" s="98" t="s">
        <v>100</v>
      </c>
      <c r="D94" s="82"/>
      <c r="I94" s="57"/>
      <c r="J94" s="64"/>
      <c r="K94" s="64"/>
      <c r="L94" s="64"/>
      <c r="M94" s="64"/>
      <c r="N94" s="99"/>
      <c r="O94" s="99"/>
      <c r="P94" s="57"/>
      <c r="Q94" s="63"/>
      <c r="R94" s="63"/>
    </row>
    <row r="95" spans="1:26" s="53" customFormat="1" ht="18">
      <c r="A95" s="100" t="s">
        <v>101</v>
      </c>
      <c r="D95" s="82"/>
      <c r="I95" s="57"/>
      <c r="J95" s="64"/>
      <c r="K95" s="64"/>
      <c r="L95" s="64"/>
      <c r="M95" s="64"/>
      <c r="N95" s="99"/>
      <c r="O95" s="99"/>
      <c r="P95" s="57"/>
      <c r="Q95" s="63"/>
      <c r="R95" s="63"/>
    </row>
    <row r="96" spans="1:26" s="53" customFormat="1" ht="18">
      <c r="A96" s="100" t="s">
        <v>28</v>
      </c>
      <c r="D96" s="102" t="s">
        <v>44</v>
      </c>
      <c r="E96" s="90" t="s">
        <v>75</v>
      </c>
      <c r="F96" s="74" t="s">
        <v>57</v>
      </c>
      <c r="G96" s="90" t="s">
        <v>75</v>
      </c>
      <c r="H96" s="74" t="s">
        <v>76</v>
      </c>
      <c r="I96" s="90" t="s">
        <v>75</v>
      </c>
      <c r="J96" s="102">
        <v>1000</v>
      </c>
      <c r="K96" s="103" t="s">
        <v>43</v>
      </c>
      <c r="L96" s="306" t="s">
        <v>102</v>
      </c>
      <c r="M96" s="306"/>
      <c r="N96" s="99"/>
      <c r="O96" s="99"/>
      <c r="P96" s="57"/>
      <c r="Q96" s="63"/>
      <c r="R96" s="63"/>
    </row>
    <row r="97" spans="1:26" s="53" customFormat="1" ht="17.25">
      <c r="A97" s="98"/>
      <c r="D97" s="82"/>
      <c r="I97" s="57"/>
      <c r="J97" s="64"/>
      <c r="K97" s="64"/>
      <c r="L97" s="64"/>
      <c r="M97" s="64"/>
      <c r="N97" s="99"/>
      <c r="O97" s="99"/>
      <c r="P97" s="57"/>
      <c r="Q97" s="63"/>
      <c r="R97" s="63"/>
    </row>
    <row r="98" spans="1:26" s="53" customFormat="1" ht="17.25">
      <c r="A98" s="98"/>
      <c r="B98" s="104" t="s">
        <v>36</v>
      </c>
      <c r="D98" s="105">
        <f>F$6</f>
        <v>380</v>
      </c>
      <c r="E98" s="90" t="s">
        <v>75</v>
      </c>
      <c r="F98" s="74">
        <f>F$17</f>
        <v>0.75</v>
      </c>
      <c r="G98" s="90" t="s">
        <v>75</v>
      </c>
      <c r="H98" s="74">
        <f>F$9/100</f>
        <v>6.000000000000001E-3</v>
      </c>
      <c r="I98" s="90" t="s">
        <v>75</v>
      </c>
      <c r="J98" s="102">
        <v>1000</v>
      </c>
      <c r="K98" s="103" t="s">
        <v>43</v>
      </c>
      <c r="L98" s="106"/>
      <c r="M98" s="107">
        <f>D98*F98*H98*J98</f>
        <v>1710.0000000000002</v>
      </c>
      <c r="N98" s="90"/>
      <c r="O98" s="90"/>
      <c r="P98" s="90"/>
      <c r="Q98" s="307"/>
      <c r="R98" s="307"/>
    </row>
    <row r="99" spans="1:26" s="53" customFormat="1" ht="17.25">
      <c r="A99" s="98"/>
      <c r="B99" s="108" t="s">
        <v>37</v>
      </c>
      <c r="D99" s="109">
        <f>F$20</f>
        <v>760</v>
      </c>
      <c r="E99" s="90" t="s">
        <v>75</v>
      </c>
      <c r="F99" s="110">
        <f>F$31</f>
        <v>0.72</v>
      </c>
      <c r="G99" s="90" t="s">
        <v>75</v>
      </c>
      <c r="H99" s="110">
        <f>F$23/100</f>
        <v>6.7000000000000002E-3</v>
      </c>
      <c r="I99" s="90" t="s">
        <v>75</v>
      </c>
      <c r="J99" s="109">
        <v>1000</v>
      </c>
      <c r="K99" s="103" t="s">
        <v>43</v>
      </c>
      <c r="L99" s="106"/>
      <c r="M99" s="111">
        <f>D99*F99*H99*J99</f>
        <v>3666.24</v>
      </c>
      <c r="N99" s="99"/>
      <c r="O99" s="112" t="s">
        <v>78</v>
      </c>
      <c r="P99" s="57"/>
      <c r="Q99" s="63"/>
      <c r="W99" s="61" t="s">
        <v>79</v>
      </c>
      <c r="X99" s="113" t="s">
        <v>80</v>
      </c>
      <c r="Y99" s="61" t="s">
        <v>81</v>
      </c>
      <c r="Z99" s="61" t="s">
        <v>82</v>
      </c>
    </row>
    <row r="100" spans="1:26" s="53" customFormat="1" ht="17.25">
      <c r="A100" s="98"/>
      <c r="B100" s="114"/>
      <c r="D100" s="115"/>
      <c r="E100" s="90"/>
      <c r="F100" s="116"/>
      <c r="G100" s="90"/>
      <c r="H100" s="116"/>
      <c r="I100" s="90"/>
      <c r="J100" s="115"/>
      <c r="K100" s="90"/>
      <c r="L100" s="117" t="s">
        <v>83</v>
      </c>
      <c r="M100" s="118">
        <f>Z100</f>
        <v>5400</v>
      </c>
      <c r="N100" s="99"/>
      <c r="O100" s="119">
        <f>M98+M99</f>
        <v>5376.24</v>
      </c>
      <c r="P100" s="57"/>
      <c r="Q100" s="63"/>
      <c r="W100" s="120">
        <f>ROUND(O100,0)</f>
        <v>5376</v>
      </c>
      <c r="X100" s="63">
        <f>LEN(W100)</f>
        <v>4</v>
      </c>
      <c r="Y100" s="57">
        <f>VALUE(X100)</f>
        <v>4</v>
      </c>
      <c r="Z100" s="120">
        <f>ROUND(O100,(2-Y100))</f>
        <v>5400</v>
      </c>
    </row>
    <row r="101" spans="1:26" s="53" customFormat="1" ht="17.25">
      <c r="A101" s="98"/>
      <c r="B101" s="114"/>
      <c r="D101" s="59"/>
      <c r="E101" s="90"/>
      <c r="F101" s="90"/>
      <c r="G101" s="90"/>
      <c r="H101" s="90"/>
      <c r="I101" s="90"/>
      <c r="J101" s="59"/>
      <c r="K101" s="90"/>
      <c r="L101" s="90"/>
      <c r="M101" s="59"/>
      <c r="N101" s="99"/>
      <c r="O101" s="112"/>
      <c r="P101" s="57"/>
      <c r="Q101" s="63"/>
      <c r="X101" s="63"/>
      <c r="Y101" s="57"/>
      <c r="Z101" s="57"/>
    </row>
    <row r="102" spans="1:26" s="53" customFormat="1" ht="17.25">
      <c r="A102" s="98"/>
      <c r="B102" s="114"/>
      <c r="D102" s="121"/>
      <c r="E102" s="90"/>
      <c r="F102" s="122"/>
      <c r="G102" s="90"/>
      <c r="H102" s="122"/>
      <c r="I102" s="90"/>
      <c r="J102" s="121"/>
      <c r="K102" s="90"/>
      <c r="L102" s="122"/>
      <c r="M102" s="121"/>
      <c r="N102" s="99"/>
      <c r="O102" s="112"/>
      <c r="P102" s="57"/>
      <c r="Q102" s="63"/>
      <c r="X102" s="63"/>
      <c r="Y102" s="57"/>
      <c r="Z102" s="57"/>
    </row>
    <row r="103" spans="1:26" s="53" customFormat="1" ht="18">
      <c r="A103" s="100" t="s">
        <v>26</v>
      </c>
      <c r="D103" s="123" t="s">
        <v>44</v>
      </c>
      <c r="E103" s="90" t="s">
        <v>75</v>
      </c>
      <c r="F103" s="74" t="s">
        <v>57</v>
      </c>
      <c r="G103" s="90" t="s">
        <v>75</v>
      </c>
      <c r="H103" s="70" t="s">
        <v>84</v>
      </c>
      <c r="I103" s="90" t="s">
        <v>75</v>
      </c>
      <c r="J103" s="123">
        <v>1000</v>
      </c>
      <c r="K103" s="103" t="s">
        <v>43</v>
      </c>
      <c r="L103" s="308" t="s">
        <v>103</v>
      </c>
      <c r="M103" s="308"/>
      <c r="N103" s="99"/>
      <c r="O103" s="99"/>
      <c r="P103" s="57"/>
      <c r="Q103" s="63"/>
      <c r="X103" s="63"/>
      <c r="Y103" s="57"/>
      <c r="Z103" s="57"/>
    </row>
    <row r="104" spans="1:26" s="53" customFormat="1" ht="17.25">
      <c r="A104" s="54"/>
      <c r="D104" s="59"/>
      <c r="E104" s="90"/>
      <c r="F104" s="90"/>
      <c r="G104" s="90"/>
      <c r="H104" s="90"/>
      <c r="I104" s="90"/>
      <c r="J104" s="59"/>
      <c r="K104" s="90"/>
      <c r="L104" s="90"/>
      <c r="M104" s="90"/>
      <c r="N104" s="99"/>
      <c r="O104" s="99"/>
      <c r="P104" s="57"/>
      <c r="Q104" s="63"/>
      <c r="X104" s="63"/>
      <c r="Y104" s="57"/>
      <c r="Z104" s="57"/>
    </row>
    <row r="105" spans="1:26" s="53" customFormat="1" ht="17.25">
      <c r="A105" s="98"/>
      <c r="B105" s="104" t="s">
        <v>36</v>
      </c>
      <c r="D105" s="105">
        <f>F$6</f>
        <v>380</v>
      </c>
      <c r="E105" s="90" t="s">
        <v>75</v>
      </c>
      <c r="F105" s="74">
        <f>F$17</f>
        <v>0.75</v>
      </c>
      <c r="G105" s="90" t="s">
        <v>75</v>
      </c>
      <c r="H105" s="74">
        <f>F$10/100</f>
        <v>0.24</v>
      </c>
      <c r="I105" s="90" t="s">
        <v>75</v>
      </c>
      <c r="J105" s="102">
        <v>1000</v>
      </c>
      <c r="K105" s="103" t="s">
        <v>43</v>
      </c>
      <c r="L105" s="106"/>
      <c r="M105" s="107">
        <f>D105*F105*H105*J105</f>
        <v>68399.999999999985</v>
      </c>
      <c r="N105" s="99"/>
      <c r="O105" s="99"/>
      <c r="P105" s="57"/>
      <c r="Q105" s="63"/>
      <c r="X105" s="63"/>
      <c r="Y105" s="57"/>
      <c r="Z105" s="57"/>
    </row>
    <row r="106" spans="1:26" s="53" customFormat="1" ht="17.25">
      <c r="A106" s="98"/>
      <c r="B106" s="108" t="s">
        <v>37</v>
      </c>
      <c r="D106" s="102">
        <f>F$20</f>
        <v>760</v>
      </c>
      <c r="E106" s="90" t="s">
        <v>75</v>
      </c>
      <c r="F106" s="74">
        <f>F$31</f>
        <v>0.72</v>
      </c>
      <c r="G106" s="90" t="s">
        <v>75</v>
      </c>
      <c r="H106" s="74">
        <f>F$24/100</f>
        <v>8.5000000000000006E-2</v>
      </c>
      <c r="I106" s="90" t="s">
        <v>75</v>
      </c>
      <c r="J106" s="102">
        <v>1000</v>
      </c>
      <c r="K106" s="103" t="s">
        <v>43</v>
      </c>
      <c r="L106" s="124"/>
      <c r="M106" s="107">
        <f>D106*F106*H106*J106</f>
        <v>46512</v>
      </c>
      <c r="N106" s="99"/>
      <c r="O106" s="112" t="s">
        <v>78</v>
      </c>
      <c r="P106" s="57"/>
      <c r="Q106" s="63"/>
      <c r="W106" s="61" t="s">
        <v>79</v>
      </c>
      <c r="X106" s="113" t="s">
        <v>80</v>
      </c>
      <c r="Y106" s="61" t="s">
        <v>81</v>
      </c>
      <c r="Z106" s="61" t="s">
        <v>82</v>
      </c>
    </row>
    <row r="107" spans="1:26" s="53" customFormat="1" ht="17.25">
      <c r="A107" s="98"/>
      <c r="B107" s="114"/>
      <c r="D107" s="59"/>
      <c r="E107" s="90"/>
      <c r="F107" s="90"/>
      <c r="G107" s="90"/>
      <c r="H107" s="90"/>
      <c r="I107" s="90"/>
      <c r="J107" s="59"/>
      <c r="K107" s="90"/>
      <c r="L107" s="117" t="s">
        <v>83</v>
      </c>
      <c r="M107" s="118">
        <f>Z107</f>
        <v>110000</v>
      </c>
      <c r="N107" s="99"/>
      <c r="O107" s="119">
        <f>M105+M106</f>
        <v>114911.99999999999</v>
      </c>
      <c r="P107" s="57"/>
      <c r="Q107" s="63"/>
      <c r="R107" s="125"/>
      <c r="W107" s="120">
        <f>ROUND(O107,0)</f>
        <v>114912</v>
      </c>
      <c r="X107" s="63">
        <f>LEN(W107)</f>
        <v>6</v>
      </c>
      <c r="Y107" s="57">
        <f>VALUE(X107)</f>
        <v>6</v>
      </c>
      <c r="Z107" s="120">
        <f>ROUND(O107,(2-Y107))</f>
        <v>110000</v>
      </c>
    </row>
    <row r="108" spans="1:26" s="53" customFormat="1" ht="17.25">
      <c r="A108" s="98"/>
      <c r="B108" s="114"/>
      <c r="D108" s="59"/>
      <c r="E108" s="90"/>
      <c r="F108" s="90"/>
      <c r="G108" s="90"/>
      <c r="H108" s="90"/>
      <c r="I108" s="90"/>
      <c r="J108" s="59"/>
      <c r="K108" s="90"/>
      <c r="L108" s="90"/>
      <c r="M108" s="59"/>
      <c r="N108" s="99"/>
      <c r="O108" s="99"/>
      <c r="P108" s="57"/>
      <c r="Q108" s="63"/>
      <c r="X108" s="63"/>
      <c r="Y108" s="57"/>
      <c r="Z108" s="57"/>
    </row>
    <row r="109" spans="1:26" s="53" customFormat="1" ht="17.25">
      <c r="A109" s="98"/>
      <c r="D109" s="82"/>
      <c r="I109" s="57"/>
      <c r="J109" s="64"/>
      <c r="K109" s="64"/>
      <c r="L109" s="64"/>
      <c r="M109" s="64"/>
      <c r="N109" s="99"/>
      <c r="O109" s="99"/>
      <c r="P109" s="57"/>
      <c r="Q109" s="63"/>
      <c r="X109" s="63"/>
      <c r="Y109" s="57"/>
      <c r="Z109" s="57"/>
    </row>
    <row r="110" spans="1:26" s="53" customFormat="1" ht="18">
      <c r="A110" s="100" t="s">
        <v>23</v>
      </c>
      <c r="D110" s="102" t="s">
        <v>44</v>
      </c>
      <c r="E110" s="90" t="s">
        <v>75</v>
      </c>
      <c r="F110" s="74" t="s">
        <v>57</v>
      </c>
      <c r="G110" s="90" t="s">
        <v>75</v>
      </c>
      <c r="H110" s="74" t="s">
        <v>86</v>
      </c>
      <c r="I110" s="90" t="s">
        <v>75</v>
      </c>
      <c r="J110" s="102">
        <v>1000</v>
      </c>
      <c r="K110" s="103" t="s">
        <v>43</v>
      </c>
      <c r="L110" s="306" t="s">
        <v>104</v>
      </c>
      <c r="M110" s="306"/>
      <c r="N110" s="99"/>
      <c r="O110" s="99"/>
      <c r="P110" s="57"/>
      <c r="Q110" s="63"/>
      <c r="X110" s="63"/>
      <c r="Y110" s="57"/>
      <c r="Z110" s="57"/>
    </row>
    <row r="111" spans="1:26" s="53" customFormat="1" ht="17.25">
      <c r="A111" s="98"/>
      <c r="D111" s="82"/>
      <c r="I111" s="57"/>
      <c r="J111" s="64"/>
      <c r="K111" s="64"/>
      <c r="L111" s="64"/>
      <c r="M111" s="64"/>
      <c r="N111" s="99"/>
      <c r="O111" s="99"/>
      <c r="P111" s="57"/>
      <c r="Q111" s="63"/>
      <c r="X111" s="63"/>
      <c r="Y111" s="57"/>
      <c r="Z111" s="57"/>
    </row>
    <row r="112" spans="1:26" s="53" customFormat="1" ht="17.25">
      <c r="A112" s="98"/>
      <c r="B112" s="104" t="s">
        <v>36</v>
      </c>
      <c r="D112" s="105">
        <f>F$6</f>
        <v>380</v>
      </c>
      <c r="E112" s="90" t="s">
        <v>75</v>
      </c>
      <c r="F112" s="74">
        <f>F$17</f>
        <v>0.75</v>
      </c>
      <c r="G112" s="90" t="s">
        <v>75</v>
      </c>
      <c r="H112" s="74">
        <f>F$11/100</f>
        <v>5.2000000000000005E-2</v>
      </c>
      <c r="I112" s="90" t="s">
        <v>75</v>
      </c>
      <c r="J112" s="102">
        <v>1000</v>
      </c>
      <c r="K112" s="103" t="s">
        <v>43</v>
      </c>
      <c r="L112" s="124"/>
      <c r="M112" s="107">
        <f>D112*F112*H112*J112</f>
        <v>14820.000000000002</v>
      </c>
      <c r="N112" s="99"/>
      <c r="O112" s="99"/>
      <c r="P112" s="57"/>
      <c r="Q112" s="63"/>
      <c r="X112" s="63"/>
      <c r="Y112" s="57"/>
      <c r="Z112" s="57"/>
    </row>
    <row r="113" spans="1:26" s="53" customFormat="1" ht="17.25">
      <c r="A113" s="98"/>
      <c r="B113" s="108" t="s">
        <v>37</v>
      </c>
      <c r="D113" s="102">
        <f>F$20</f>
        <v>760</v>
      </c>
      <c r="E113" s="90" t="s">
        <v>75</v>
      </c>
      <c r="F113" s="74">
        <f>F$31</f>
        <v>0.72</v>
      </c>
      <c r="G113" s="90" t="s">
        <v>75</v>
      </c>
      <c r="H113" s="74">
        <f>F$25/100</f>
        <v>4.4000000000000004E-2</v>
      </c>
      <c r="I113" s="90" t="s">
        <v>75</v>
      </c>
      <c r="J113" s="102">
        <v>1000</v>
      </c>
      <c r="K113" s="103" t="s">
        <v>43</v>
      </c>
      <c r="L113" s="124"/>
      <c r="M113" s="107">
        <f>D113*F113*H113*J113</f>
        <v>24076.799999999999</v>
      </c>
      <c r="N113" s="99"/>
      <c r="P113" s="57"/>
      <c r="Q113" s="63"/>
    </row>
    <row r="114" spans="1:26" s="53" customFormat="1" ht="17.25">
      <c r="A114" s="98"/>
      <c r="B114" s="104" t="s">
        <v>31</v>
      </c>
      <c r="D114" s="102">
        <f>F$34</f>
        <v>200</v>
      </c>
      <c r="E114" s="90" t="s">
        <v>75</v>
      </c>
      <c r="F114" s="126">
        <f>F$40</f>
        <v>0.79</v>
      </c>
      <c r="G114" s="90" t="s">
        <v>75</v>
      </c>
      <c r="H114" s="74">
        <f>F$37/100</f>
        <v>1.3999999999999999E-2</v>
      </c>
      <c r="I114" s="90" t="s">
        <v>75</v>
      </c>
      <c r="J114" s="102">
        <v>1000</v>
      </c>
      <c r="K114" s="103" t="s">
        <v>43</v>
      </c>
      <c r="L114" s="124"/>
      <c r="M114" s="107">
        <f>D114*F114*H114*J114</f>
        <v>2211.9999999999995</v>
      </c>
      <c r="N114" s="99"/>
      <c r="O114" s="112" t="s">
        <v>78</v>
      </c>
      <c r="P114" s="57"/>
      <c r="Q114" s="63"/>
      <c r="W114" s="61" t="s">
        <v>79</v>
      </c>
      <c r="X114" s="113" t="s">
        <v>80</v>
      </c>
      <c r="Y114" s="61" t="s">
        <v>81</v>
      </c>
      <c r="Z114" s="61" t="s">
        <v>82</v>
      </c>
    </row>
    <row r="115" spans="1:26" s="53" customFormat="1" ht="17.25">
      <c r="A115" s="98"/>
      <c r="D115" s="82"/>
      <c r="I115" s="57"/>
      <c r="J115" s="64"/>
      <c r="K115" s="64"/>
      <c r="L115" s="117" t="s">
        <v>83</v>
      </c>
      <c r="M115" s="118">
        <f>Z115</f>
        <v>41000</v>
      </c>
      <c r="N115" s="99"/>
      <c r="O115" s="119">
        <f>M112+M113+M114</f>
        <v>41108.800000000003</v>
      </c>
      <c r="P115" s="57"/>
      <c r="Q115" s="63"/>
      <c r="R115" s="125"/>
      <c r="W115" s="120">
        <f>ROUND(O115,0)</f>
        <v>41109</v>
      </c>
      <c r="X115" s="63">
        <f>LEN(W115)</f>
        <v>5</v>
      </c>
      <c r="Y115" s="57">
        <f>VALUE(X115)</f>
        <v>5</v>
      </c>
      <c r="Z115" s="120">
        <f>ROUND(O115,(2-Y115))</f>
        <v>41000</v>
      </c>
    </row>
    <row r="116" spans="1:26" s="53" customFormat="1" ht="17.25">
      <c r="A116" s="98"/>
      <c r="D116" s="82"/>
      <c r="I116" s="57"/>
      <c r="J116" s="64"/>
      <c r="K116" s="64"/>
      <c r="L116" s="133"/>
      <c r="M116" s="134"/>
      <c r="N116" s="99"/>
      <c r="O116" s="119"/>
      <c r="P116" s="57"/>
      <c r="Q116" s="63"/>
      <c r="R116" s="125"/>
      <c r="W116" s="120"/>
      <c r="X116" s="63"/>
      <c r="Y116" s="57"/>
      <c r="Z116" s="120"/>
    </row>
    <row r="117" spans="1:26" s="53" customFormat="1" ht="17.25" customHeight="1">
      <c r="D117" s="59"/>
      <c r="F117" s="57"/>
      <c r="H117" s="57"/>
      <c r="I117" s="57"/>
      <c r="J117" s="59"/>
      <c r="M117" s="57"/>
      <c r="O117" s="57"/>
    </row>
    <row r="118" spans="1:26" s="53" customFormat="1" ht="18">
      <c r="A118" s="100" t="s">
        <v>51</v>
      </c>
      <c r="D118" s="102" t="s">
        <v>44</v>
      </c>
      <c r="E118" s="90" t="s">
        <v>75</v>
      </c>
      <c r="F118" s="74" t="s">
        <v>57</v>
      </c>
      <c r="G118" s="90" t="s">
        <v>75</v>
      </c>
      <c r="H118" s="74" t="s">
        <v>88</v>
      </c>
      <c r="I118" s="90" t="s">
        <v>75</v>
      </c>
      <c r="J118" s="102">
        <v>1000</v>
      </c>
      <c r="K118" s="103" t="s">
        <v>43</v>
      </c>
      <c r="L118" s="306" t="s">
        <v>105</v>
      </c>
      <c r="M118" s="306"/>
      <c r="N118" s="99"/>
      <c r="O118" s="99"/>
      <c r="P118" s="57"/>
      <c r="Q118" s="63"/>
      <c r="X118" s="63"/>
      <c r="Y118" s="57"/>
      <c r="Z118" s="57"/>
    </row>
    <row r="119" spans="1:26" s="53" customFormat="1" ht="17.25">
      <c r="A119" s="98"/>
      <c r="D119" s="82"/>
      <c r="I119" s="57"/>
      <c r="J119" s="64"/>
      <c r="K119" s="64"/>
      <c r="L119" s="64"/>
      <c r="M119" s="64"/>
      <c r="N119" s="99"/>
      <c r="O119" s="99"/>
      <c r="P119" s="57"/>
      <c r="Q119" s="63"/>
      <c r="X119" s="63"/>
      <c r="Y119" s="57"/>
      <c r="Z119" s="57"/>
    </row>
    <row r="120" spans="1:26" s="53" customFormat="1" ht="17.25">
      <c r="A120" s="98"/>
      <c r="B120" s="104" t="s">
        <v>36</v>
      </c>
      <c r="D120" s="105">
        <f>F$6</f>
        <v>380</v>
      </c>
      <c r="E120" s="90" t="s">
        <v>75</v>
      </c>
      <c r="F120" s="74">
        <f>F$17</f>
        <v>0.75</v>
      </c>
      <c r="G120" s="90" t="s">
        <v>75</v>
      </c>
      <c r="H120" s="74">
        <f>F$12/100</f>
        <v>0.01</v>
      </c>
      <c r="I120" s="90" t="s">
        <v>75</v>
      </c>
      <c r="J120" s="102">
        <v>1000</v>
      </c>
      <c r="K120" s="103" t="s">
        <v>43</v>
      </c>
      <c r="L120" s="124"/>
      <c r="M120" s="107">
        <f>D120*F120*H120*J120</f>
        <v>2850</v>
      </c>
      <c r="N120" s="99"/>
      <c r="O120" s="99"/>
      <c r="P120" s="57"/>
      <c r="Q120" s="63"/>
      <c r="X120" s="63"/>
      <c r="Y120" s="57"/>
      <c r="Z120" s="57"/>
    </row>
    <row r="121" spans="1:26" s="53" customFormat="1" ht="17.25">
      <c r="A121" s="98"/>
      <c r="B121" s="108" t="s">
        <v>37</v>
      </c>
      <c r="D121" s="102">
        <f>F$20</f>
        <v>760</v>
      </c>
      <c r="E121" s="90" t="s">
        <v>75</v>
      </c>
      <c r="F121" s="74">
        <f>F$31</f>
        <v>0.72</v>
      </c>
      <c r="G121" s="90" t="s">
        <v>75</v>
      </c>
      <c r="H121" s="74">
        <f>F$26/100</f>
        <v>3.7999999999999999E-2</v>
      </c>
      <c r="I121" s="90" t="s">
        <v>75</v>
      </c>
      <c r="J121" s="102">
        <v>1000</v>
      </c>
      <c r="K121" s="103" t="s">
        <v>43</v>
      </c>
      <c r="L121" s="124"/>
      <c r="M121" s="107">
        <f>D121*F121*H121*J121</f>
        <v>20793.599999999999</v>
      </c>
      <c r="N121" s="99"/>
      <c r="O121" s="112" t="s">
        <v>78</v>
      </c>
      <c r="P121" s="57"/>
      <c r="Q121" s="63"/>
      <c r="W121" s="61" t="s">
        <v>79</v>
      </c>
      <c r="X121" s="113" t="s">
        <v>80</v>
      </c>
      <c r="Y121" s="61" t="s">
        <v>81</v>
      </c>
      <c r="Z121" s="61" t="s">
        <v>82</v>
      </c>
    </row>
    <row r="122" spans="1:26" s="53" customFormat="1" ht="17.25">
      <c r="A122" s="98"/>
      <c r="D122" s="82"/>
      <c r="I122" s="57"/>
      <c r="J122" s="64"/>
      <c r="K122" s="64"/>
      <c r="L122" s="117" t="s">
        <v>83</v>
      </c>
      <c r="M122" s="118">
        <f>Z122</f>
        <v>24000</v>
      </c>
      <c r="N122" s="99"/>
      <c r="O122" s="119">
        <f>M120+M121</f>
        <v>23643.599999999999</v>
      </c>
      <c r="P122" s="57"/>
      <c r="Q122" s="63"/>
      <c r="R122" s="125"/>
      <c r="W122" s="120">
        <f>ROUND(O122,0)</f>
        <v>23644</v>
      </c>
      <c r="X122" s="63">
        <f>LEN(W122)</f>
        <v>5</v>
      </c>
      <c r="Y122" s="57">
        <f>VALUE(X122)</f>
        <v>5</v>
      </c>
      <c r="Z122" s="120">
        <f>ROUND(O122,(2-Y122))</f>
        <v>24000</v>
      </c>
    </row>
    <row r="123" spans="1:26" s="53" customFormat="1" ht="17.25">
      <c r="A123" s="98"/>
      <c r="B123" s="114"/>
      <c r="D123" s="59"/>
      <c r="E123" s="90"/>
      <c r="F123" s="90"/>
      <c r="G123" s="90"/>
      <c r="H123" s="90"/>
      <c r="I123" s="90"/>
      <c r="J123" s="59"/>
      <c r="K123" s="90"/>
      <c r="L123" s="90"/>
      <c r="M123" s="59"/>
      <c r="N123" s="99"/>
      <c r="O123" s="99"/>
      <c r="P123" s="57"/>
      <c r="Q123" s="63"/>
      <c r="X123" s="63"/>
      <c r="Y123" s="57"/>
      <c r="Z123" s="57"/>
    </row>
    <row r="124" spans="1:26" s="53" customFormat="1" ht="17.25">
      <c r="A124" s="98"/>
      <c r="D124" s="82"/>
      <c r="I124" s="57"/>
      <c r="J124" s="64"/>
      <c r="K124" s="64"/>
      <c r="L124" s="64"/>
      <c r="M124" s="64"/>
      <c r="N124" s="99"/>
      <c r="O124" s="99"/>
      <c r="P124" s="57"/>
      <c r="Q124" s="63"/>
      <c r="X124" s="63"/>
      <c r="Y124" s="57"/>
      <c r="Z124" s="57"/>
    </row>
    <row r="125" spans="1:26" s="53" customFormat="1" ht="18">
      <c r="A125" s="100" t="s">
        <v>21</v>
      </c>
      <c r="D125" s="102" t="s">
        <v>44</v>
      </c>
      <c r="E125" s="90" t="s">
        <v>75</v>
      </c>
      <c r="F125" s="74" t="s">
        <v>57</v>
      </c>
      <c r="G125" s="90" t="s">
        <v>75</v>
      </c>
      <c r="H125" s="130" t="s">
        <v>91</v>
      </c>
      <c r="I125" s="90" t="s">
        <v>75</v>
      </c>
      <c r="J125" s="102">
        <v>1000</v>
      </c>
      <c r="K125" s="103" t="s">
        <v>43</v>
      </c>
      <c r="L125" s="309" t="s">
        <v>106</v>
      </c>
      <c r="M125" s="309"/>
      <c r="N125" s="99"/>
      <c r="O125" s="99"/>
      <c r="P125" s="57"/>
      <c r="Q125" s="63"/>
      <c r="X125" s="63"/>
      <c r="Y125" s="57"/>
      <c r="Z125" s="57"/>
    </row>
    <row r="126" spans="1:26" s="53" customFormat="1">
      <c r="A126" s="131" t="s">
        <v>93</v>
      </c>
      <c r="D126" s="82"/>
      <c r="I126" s="57"/>
      <c r="J126" s="64"/>
      <c r="K126" s="64"/>
      <c r="L126" s="64"/>
      <c r="M126" s="64"/>
      <c r="N126" s="99"/>
      <c r="O126" s="99"/>
      <c r="P126" s="57"/>
      <c r="Q126" s="63"/>
      <c r="X126" s="63"/>
      <c r="Y126" s="57"/>
      <c r="Z126" s="57"/>
    </row>
    <row r="127" spans="1:26" s="53" customFormat="1" ht="17.25">
      <c r="A127" s="98"/>
      <c r="B127" s="104" t="s">
        <v>36</v>
      </c>
      <c r="D127" s="105">
        <f>F$6</f>
        <v>380</v>
      </c>
      <c r="E127" s="90" t="s">
        <v>75</v>
      </c>
      <c r="F127" s="74">
        <f>F$17</f>
        <v>0.75</v>
      </c>
      <c r="G127" s="90" t="s">
        <v>75</v>
      </c>
      <c r="H127" s="74">
        <f>F$13/100</f>
        <v>1.2E-2</v>
      </c>
      <c r="I127" s="90" t="s">
        <v>75</v>
      </c>
      <c r="J127" s="102">
        <v>1000</v>
      </c>
      <c r="K127" s="103" t="s">
        <v>43</v>
      </c>
      <c r="L127" s="124"/>
      <c r="M127" s="107">
        <f>D127*F127*H127*J127</f>
        <v>3420</v>
      </c>
      <c r="N127" s="99"/>
      <c r="O127" s="99"/>
      <c r="P127" s="57"/>
      <c r="Q127" s="63"/>
      <c r="X127" s="63"/>
      <c r="Y127" s="57"/>
      <c r="Z127" s="57"/>
    </row>
    <row r="128" spans="1:26" s="53" customFormat="1" ht="17.25">
      <c r="A128" s="98"/>
      <c r="B128" s="108" t="s">
        <v>37</v>
      </c>
      <c r="D128" s="102">
        <f>F$20</f>
        <v>760</v>
      </c>
      <c r="E128" s="90" t="s">
        <v>75</v>
      </c>
      <c r="F128" s="74">
        <f>F$31</f>
        <v>0.72</v>
      </c>
      <c r="G128" s="90" t="s">
        <v>75</v>
      </c>
      <c r="H128" s="74">
        <f>F$27/100</f>
        <v>0.01</v>
      </c>
      <c r="I128" s="90" t="s">
        <v>75</v>
      </c>
      <c r="J128" s="102">
        <v>1000</v>
      </c>
      <c r="K128" s="103" t="s">
        <v>43</v>
      </c>
      <c r="L128" s="124"/>
      <c r="M128" s="107">
        <f>D128*F128*H128*J128</f>
        <v>5471.9999999999991</v>
      </c>
      <c r="N128" s="99"/>
      <c r="O128" s="112" t="s">
        <v>78</v>
      </c>
      <c r="P128" s="57"/>
      <c r="Q128" s="63"/>
      <c r="W128" s="61" t="s">
        <v>79</v>
      </c>
      <c r="X128" s="113" t="s">
        <v>80</v>
      </c>
      <c r="Y128" s="61" t="s">
        <v>81</v>
      </c>
      <c r="Z128" s="61" t="s">
        <v>82</v>
      </c>
    </row>
    <row r="129" spans="1:26" s="53" customFormat="1" ht="17.25">
      <c r="A129" s="98"/>
      <c r="D129" s="82"/>
      <c r="I129" s="57"/>
      <c r="J129" s="64"/>
      <c r="K129" s="64"/>
      <c r="L129" s="117" t="s">
        <v>83</v>
      </c>
      <c r="M129" s="118">
        <f>Z129</f>
        <v>8900</v>
      </c>
      <c r="N129" s="99"/>
      <c r="O129" s="119">
        <f>M127+M128</f>
        <v>8892</v>
      </c>
      <c r="P129" s="57"/>
      <c r="Q129" s="63"/>
      <c r="R129" s="125"/>
      <c r="W129" s="120">
        <f>ROUND(O129,0)</f>
        <v>8892</v>
      </c>
      <c r="X129" s="63">
        <f>LEN(W129)</f>
        <v>4</v>
      </c>
      <c r="Y129" s="57">
        <f>VALUE(X129)</f>
        <v>4</v>
      </c>
      <c r="Z129" s="120">
        <f>ROUND(O129,(2-Y129))</f>
        <v>8900</v>
      </c>
    </row>
    <row r="130" spans="1:26" s="53" customFormat="1" ht="17.25">
      <c r="A130" s="98"/>
      <c r="B130" s="114"/>
      <c r="D130" s="59"/>
      <c r="E130" s="90"/>
      <c r="F130" s="90"/>
      <c r="G130" s="90"/>
      <c r="H130" s="90"/>
      <c r="I130" s="90"/>
      <c r="J130" s="59"/>
      <c r="K130" s="90"/>
      <c r="L130" s="90"/>
      <c r="M130" s="59"/>
      <c r="N130" s="99"/>
      <c r="O130" s="99"/>
      <c r="P130" s="57"/>
      <c r="Q130" s="63"/>
      <c r="X130" s="63"/>
      <c r="Y130" s="57"/>
      <c r="Z130" s="57"/>
    </row>
    <row r="131" spans="1:26" s="53" customFormat="1" ht="17.25">
      <c r="A131" s="98"/>
      <c r="D131" s="82"/>
      <c r="I131" s="57"/>
      <c r="J131" s="64"/>
      <c r="K131" s="64"/>
      <c r="L131" s="64"/>
      <c r="M131" s="64"/>
      <c r="N131" s="99"/>
      <c r="O131" s="99"/>
      <c r="P131" s="57"/>
      <c r="Q131" s="63"/>
      <c r="X131" s="63"/>
      <c r="Y131" s="57"/>
      <c r="Z131" s="57"/>
    </row>
    <row r="132" spans="1:26" s="53" customFormat="1" ht="18">
      <c r="A132" s="304" t="s">
        <v>94</v>
      </c>
      <c r="B132" s="304"/>
      <c r="D132" s="102" t="s">
        <v>44</v>
      </c>
      <c r="E132" s="90" t="s">
        <v>75</v>
      </c>
      <c r="F132" s="74" t="s">
        <v>57</v>
      </c>
      <c r="G132" s="90" t="s">
        <v>75</v>
      </c>
      <c r="H132" s="132" t="s">
        <v>95</v>
      </c>
      <c r="I132" s="90" t="s">
        <v>75</v>
      </c>
      <c r="J132" s="102">
        <v>1000</v>
      </c>
      <c r="K132" s="103" t="s">
        <v>43</v>
      </c>
      <c r="L132" s="305" t="s">
        <v>107</v>
      </c>
      <c r="M132" s="305"/>
      <c r="N132" s="99"/>
      <c r="O132" s="99"/>
      <c r="P132" s="57"/>
      <c r="Q132" s="63"/>
      <c r="X132" s="63"/>
      <c r="Y132" s="57"/>
      <c r="Z132" s="57"/>
    </row>
    <row r="133" spans="1:26" s="53" customFormat="1">
      <c r="A133" s="131" t="s">
        <v>93</v>
      </c>
      <c r="D133" s="82"/>
      <c r="I133" s="57"/>
      <c r="J133" s="64"/>
      <c r="K133" s="64"/>
      <c r="L133" s="64"/>
      <c r="M133" s="64"/>
      <c r="N133" s="99"/>
      <c r="O133" s="99"/>
      <c r="P133" s="57"/>
      <c r="Q133" s="63"/>
      <c r="X133" s="63"/>
      <c r="Y133" s="57"/>
      <c r="Z133" s="57"/>
    </row>
    <row r="134" spans="1:26" s="53" customFormat="1" ht="17.25">
      <c r="A134" s="98"/>
      <c r="B134" s="104" t="s">
        <v>36</v>
      </c>
      <c r="D134" s="105">
        <f>F$6</f>
        <v>380</v>
      </c>
      <c r="E134" s="90" t="s">
        <v>75</v>
      </c>
      <c r="F134" s="74">
        <f>F$17</f>
        <v>0.75</v>
      </c>
      <c r="G134" s="90" t="s">
        <v>75</v>
      </c>
      <c r="H134" s="74">
        <f>F$14/100</f>
        <v>4.2999999999999997E-2</v>
      </c>
      <c r="I134" s="90" t="s">
        <v>75</v>
      </c>
      <c r="J134" s="102">
        <v>1000</v>
      </c>
      <c r="K134" s="103" t="s">
        <v>43</v>
      </c>
      <c r="L134" s="124"/>
      <c r="M134" s="107">
        <f>D134*F134*H134*J134</f>
        <v>12254.999999999998</v>
      </c>
      <c r="N134" s="99"/>
      <c r="O134" s="99"/>
      <c r="P134" s="57"/>
      <c r="Q134" s="63"/>
      <c r="X134" s="63"/>
      <c r="Y134" s="57"/>
      <c r="Z134" s="57"/>
    </row>
    <row r="135" spans="1:26" s="53" customFormat="1" ht="17.25">
      <c r="A135" s="98"/>
      <c r="B135" s="108" t="s">
        <v>37</v>
      </c>
      <c r="D135" s="102">
        <f>F$20</f>
        <v>760</v>
      </c>
      <c r="E135" s="90" t="s">
        <v>75</v>
      </c>
      <c r="F135" s="74">
        <f>F$31</f>
        <v>0.72</v>
      </c>
      <c r="G135" s="90" t="s">
        <v>75</v>
      </c>
      <c r="H135" s="74">
        <f>F$28/100</f>
        <v>2.7999999999999997E-2</v>
      </c>
      <c r="I135" s="90" t="s">
        <v>75</v>
      </c>
      <c r="J135" s="102">
        <v>1000</v>
      </c>
      <c r="K135" s="103" t="s">
        <v>43</v>
      </c>
      <c r="L135" s="124"/>
      <c r="M135" s="107">
        <f>D135*F135*H135*J135</f>
        <v>15321.599999999997</v>
      </c>
      <c r="N135" s="99"/>
      <c r="P135" s="57"/>
      <c r="Q135" s="63"/>
    </row>
    <row r="136" spans="1:26" s="53" customFormat="1" ht="17.25">
      <c r="A136" s="98"/>
      <c r="B136" s="104" t="s">
        <v>31</v>
      </c>
      <c r="D136" s="102">
        <f>F$34</f>
        <v>200</v>
      </c>
      <c r="E136" s="90" t="s">
        <v>75</v>
      </c>
      <c r="F136" s="285">
        <f>F$40</f>
        <v>0.79</v>
      </c>
      <c r="G136" s="90" t="s">
        <v>75</v>
      </c>
      <c r="H136" s="74">
        <f>F$38/100</f>
        <v>1.7000000000000001E-2</v>
      </c>
      <c r="I136" s="90" t="s">
        <v>75</v>
      </c>
      <c r="J136" s="102">
        <v>1000</v>
      </c>
      <c r="K136" s="103" t="s">
        <v>43</v>
      </c>
      <c r="L136" s="124"/>
      <c r="M136" s="107">
        <f>D136*F136*H136*J136</f>
        <v>2686.0000000000005</v>
      </c>
      <c r="N136" s="99"/>
      <c r="O136" s="112" t="s">
        <v>78</v>
      </c>
      <c r="P136" s="57"/>
      <c r="Q136" s="63"/>
      <c r="W136" s="61" t="s">
        <v>79</v>
      </c>
      <c r="X136" s="113" t="s">
        <v>80</v>
      </c>
      <c r="Y136" s="61" t="s">
        <v>81</v>
      </c>
      <c r="Z136" s="61" t="s">
        <v>82</v>
      </c>
    </row>
    <row r="137" spans="1:26" s="53" customFormat="1" ht="17.25">
      <c r="A137" s="98"/>
      <c r="D137" s="82"/>
      <c r="I137" s="57"/>
      <c r="J137" s="64"/>
      <c r="K137" s="64"/>
      <c r="L137" s="117" t="s">
        <v>83</v>
      </c>
      <c r="M137" s="118">
        <f>Z137</f>
        <v>30000</v>
      </c>
      <c r="N137" s="99"/>
      <c r="O137" s="119">
        <f>M134+M135+M136</f>
        <v>30262.599999999995</v>
      </c>
      <c r="P137" s="57"/>
      <c r="Q137" s="63"/>
      <c r="R137" s="125"/>
      <c r="W137" s="120">
        <f>ROUND(O137,0)</f>
        <v>30263</v>
      </c>
      <c r="X137" s="63">
        <f>LEN(W137)</f>
        <v>5</v>
      </c>
      <c r="Y137" s="57">
        <f>VALUE(X137)</f>
        <v>5</v>
      </c>
      <c r="Z137" s="120">
        <f>ROUND(O137,(2-Y137))</f>
        <v>30000</v>
      </c>
    </row>
    <row r="138" spans="1:26" s="53" customFormat="1" ht="17.25">
      <c r="A138" s="98"/>
      <c r="B138" s="114"/>
      <c r="D138" s="59"/>
      <c r="E138" s="90"/>
      <c r="F138" s="90"/>
      <c r="G138" s="90"/>
      <c r="H138" s="90"/>
      <c r="I138" s="90"/>
      <c r="J138" s="59"/>
      <c r="K138" s="90"/>
      <c r="L138" s="90"/>
      <c r="M138" s="59"/>
      <c r="N138" s="99"/>
      <c r="O138" s="99"/>
      <c r="P138" s="57"/>
      <c r="Q138" s="63"/>
      <c r="X138" s="63"/>
      <c r="Y138" s="57"/>
      <c r="Z138" s="57"/>
    </row>
    <row r="139" spans="1:26" s="53" customFormat="1" ht="17.25">
      <c r="A139" s="98"/>
      <c r="D139" s="82"/>
      <c r="I139" s="57"/>
      <c r="J139" s="64"/>
      <c r="K139" s="64"/>
      <c r="L139" s="64"/>
      <c r="M139" s="64"/>
      <c r="N139" s="99"/>
      <c r="O139" s="99"/>
      <c r="P139" s="57"/>
      <c r="Q139" s="63"/>
      <c r="X139" s="63"/>
      <c r="Y139" s="57"/>
      <c r="Z139" s="57"/>
    </row>
    <row r="140" spans="1:26" s="53" customFormat="1" ht="18">
      <c r="A140" s="304" t="s">
        <v>97</v>
      </c>
      <c r="B140" s="304"/>
      <c r="D140" s="102" t="s">
        <v>44</v>
      </c>
      <c r="E140" s="90" t="s">
        <v>75</v>
      </c>
      <c r="F140" s="74" t="s">
        <v>57</v>
      </c>
      <c r="G140" s="90" t="s">
        <v>75</v>
      </c>
      <c r="H140" s="132" t="s">
        <v>98</v>
      </c>
      <c r="I140" s="90" t="s">
        <v>75</v>
      </c>
      <c r="J140" s="102">
        <v>1000</v>
      </c>
      <c r="K140" s="103" t="s">
        <v>43</v>
      </c>
      <c r="L140" s="305" t="s">
        <v>108</v>
      </c>
      <c r="M140" s="305"/>
      <c r="N140" s="99"/>
      <c r="O140" s="99"/>
      <c r="P140" s="57"/>
      <c r="Q140" s="63"/>
      <c r="X140" s="63"/>
      <c r="Y140" s="57"/>
      <c r="Z140" s="57"/>
    </row>
    <row r="141" spans="1:26" s="53" customFormat="1">
      <c r="A141" s="131" t="s">
        <v>93</v>
      </c>
      <c r="D141" s="82"/>
      <c r="I141" s="57"/>
      <c r="J141" s="64"/>
      <c r="K141" s="64"/>
      <c r="L141" s="64"/>
      <c r="M141" s="64"/>
      <c r="N141" s="99"/>
      <c r="O141" s="99"/>
      <c r="P141" s="57"/>
      <c r="Q141" s="63"/>
      <c r="X141" s="63"/>
      <c r="Y141" s="57"/>
      <c r="Z141" s="57"/>
    </row>
    <row r="142" spans="1:26" s="53" customFormat="1" ht="17.25">
      <c r="A142" s="98"/>
      <c r="B142" s="104" t="s">
        <v>36</v>
      </c>
      <c r="D142" s="105">
        <f>F$6</f>
        <v>380</v>
      </c>
      <c r="E142" s="90" t="s">
        <v>75</v>
      </c>
      <c r="F142" s="74">
        <f>F$17</f>
        <v>0.75</v>
      </c>
      <c r="G142" s="90" t="s">
        <v>75</v>
      </c>
      <c r="H142" s="74">
        <f>F$15/100</f>
        <v>1.2E-2</v>
      </c>
      <c r="I142" s="90" t="s">
        <v>75</v>
      </c>
      <c r="J142" s="102">
        <v>1000</v>
      </c>
      <c r="K142" s="103" t="s">
        <v>43</v>
      </c>
      <c r="L142" s="124"/>
      <c r="M142" s="107">
        <f>D142*F142*H142*J142</f>
        <v>3420</v>
      </c>
      <c r="N142" s="99"/>
      <c r="O142" s="99"/>
      <c r="P142" s="57"/>
      <c r="Q142" s="63"/>
      <c r="X142" s="63"/>
      <c r="Y142" s="57"/>
      <c r="Z142" s="57"/>
    </row>
    <row r="143" spans="1:26" s="53" customFormat="1" ht="17.25">
      <c r="A143" s="98"/>
      <c r="B143" s="108" t="s">
        <v>37</v>
      </c>
      <c r="D143" s="102">
        <f>F$20</f>
        <v>760</v>
      </c>
      <c r="E143" s="90" t="s">
        <v>75</v>
      </c>
      <c r="F143" s="74">
        <f>F$31</f>
        <v>0.72</v>
      </c>
      <c r="G143" s="90" t="s">
        <v>75</v>
      </c>
      <c r="H143" s="74">
        <f>F$29/100</f>
        <v>0</v>
      </c>
      <c r="I143" s="90" t="s">
        <v>75</v>
      </c>
      <c r="J143" s="102">
        <v>1000</v>
      </c>
      <c r="K143" s="103" t="s">
        <v>43</v>
      </c>
      <c r="L143" s="124"/>
      <c r="M143" s="107">
        <f>D143*F143*H143*J143</f>
        <v>0</v>
      </c>
      <c r="N143" s="99"/>
      <c r="O143" s="112" t="s">
        <v>78</v>
      </c>
      <c r="P143" s="57"/>
      <c r="Q143" s="63"/>
      <c r="W143" s="61" t="s">
        <v>79</v>
      </c>
      <c r="X143" s="113" t="s">
        <v>80</v>
      </c>
      <c r="Y143" s="61" t="s">
        <v>81</v>
      </c>
      <c r="Z143" s="61" t="s">
        <v>82</v>
      </c>
    </row>
    <row r="144" spans="1:26" s="53" customFormat="1" ht="17.25">
      <c r="A144" s="98"/>
      <c r="D144" s="82"/>
      <c r="I144" s="57"/>
      <c r="J144" s="64"/>
      <c r="K144" s="64"/>
      <c r="L144" s="117" t="s">
        <v>83</v>
      </c>
      <c r="M144" s="118">
        <f>Z144</f>
        <v>3400</v>
      </c>
      <c r="N144" s="99"/>
      <c r="O144" s="119">
        <f>M142+M143</f>
        <v>3420</v>
      </c>
      <c r="P144" s="57"/>
      <c r="Q144" s="63"/>
      <c r="R144" s="125"/>
      <c r="W144" s="120">
        <f>ROUND(O144,0)</f>
        <v>3420</v>
      </c>
      <c r="X144" s="63">
        <f>LEN(W144)</f>
        <v>4</v>
      </c>
      <c r="Y144" s="57">
        <f>VALUE(X144)</f>
        <v>4</v>
      </c>
      <c r="Z144" s="120">
        <f>ROUND(O144,(2-Y144))</f>
        <v>3400</v>
      </c>
    </row>
    <row r="145" spans="1:28" s="53" customFormat="1" ht="17.25" customHeight="1">
      <c r="D145" s="59"/>
      <c r="F145" s="57"/>
      <c r="H145" s="57"/>
      <c r="I145" s="57"/>
      <c r="J145" s="59"/>
      <c r="M145" s="57"/>
      <c r="O145" s="57"/>
    </row>
    <row r="146" spans="1:28" s="53" customFormat="1" ht="17.25" customHeight="1">
      <c r="A146" s="98" t="s">
        <v>109</v>
      </c>
      <c r="D146" s="59"/>
      <c r="F146" s="57"/>
      <c r="H146" s="57"/>
      <c r="I146" s="57"/>
      <c r="J146" s="59"/>
      <c r="M146" s="57"/>
      <c r="O146" s="57"/>
    </row>
    <row r="147" spans="1:28" s="53" customFormat="1" ht="17.25" customHeight="1">
      <c r="A147" s="100" t="s">
        <v>110</v>
      </c>
      <c r="D147" s="59"/>
      <c r="F147" s="57"/>
      <c r="H147" s="57" t="s">
        <v>263</v>
      </c>
      <c r="I147" s="57"/>
      <c r="J147" s="59"/>
      <c r="M147" s="57"/>
      <c r="O147" s="57" t="s">
        <v>264</v>
      </c>
    </row>
    <row r="148" spans="1:28" s="53" customFormat="1" ht="17.25" customHeight="1">
      <c r="B148" s="135"/>
      <c r="C148" s="135"/>
      <c r="D148" s="102" t="s">
        <v>111</v>
      </c>
      <c r="E148" s="90" t="s">
        <v>75</v>
      </c>
      <c r="F148" s="74" t="s">
        <v>112</v>
      </c>
      <c r="G148" s="90" t="s">
        <v>75</v>
      </c>
      <c r="H148" s="74" t="s">
        <v>113</v>
      </c>
      <c r="I148" s="103" t="s">
        <v>114</v>
      </c>
      <c r="J148" s="102" t="s">
        <v>44</v>
      </c>
      <c r="K148" s="90" t="s">
        <v>75</v>
      </c>
      <c r="L148" s="90"/>
      <c r="M148" s="74" t="s">
        <v>115</v>
      </c>
      <c r="N148" s="90" t="s">
        <v>75</v>
      </c>
      <c r="O148" s="74" t="s">
        <v>113</v>
      </c>
      <c r="P148" s="103" t="s">
        <v>43</v>
      </c>
      <c r="Q148" s="306" t="s">
        <v>116</v>
      </c>
      <c r="R148" s="306"/>
    </row>
    <row r="149" spans="1:28" s="53" customFormat="1" ht="17.25" customHeight="1">
      <c r="B149" s="135"/>
      <c r="C149" s="135"/>
      <c r="D149" s="59"/>
      <c r="E149" s="90"/>
      <c r="F149" s="90"/>
      <c r="G149" s="90"/>
      <c r="H149" s="90" t="s">
        <v>261</v>
      </c>
      <c r="I149" s="90"/>
      <c r="J149" s="59"/>
      <c r="K149" s="90"/>
      <c r="L149" s="90"/>
      <c r="M149" s="90"/>
      <c r="N149" s="90"/>
      <c r="O149" s="90" t="s">
        <v>261</v>
      </c>
      <c r="P149" s="90"/>
      <c r="Q149" s="90"/>
      <c r="R149" s="90"/>
    </row>
    <row r="150" spans="1:28" s="53" customFormat="1" ht="17.25" customHeight="1" thickBot="1">
      <c r="A150" s="301" t="s">
        <v>28</v>
      </c>
      <c r="B150" s="301"/>
      <c r="C150" s="136"/>
      <c r="D150" s="59"/>
      <c r="E150" s="90"/>
      <c r="F150" s="90"/>
      <c r="G150" s="90"/>
      <c r="H150" s="90" t="s">
        <v>262</v>
      </c>
      <c r="I150" s="90"/>
      <c r="J150" s="59"/>
      <c r="K150" s="90"/>
      <c r="L150" s="90"/>
      <c r="M150" s="90"/>
      <c r="N150" s="90"/>
      <c r="O150" s="90" t="s">
        <v>262</v>
      </c>
      <c r="P150" s="90"/>
      <c r="Q150" s="135" t="str">
        <f>$A$150</f>
        <v>ベンゼン</v>
      </c>
      <c r="R150" s="90"/>
    </row>
    <row r="151" spans="1:28" s="53" customFormat="1" ht="17.25" customHeight="1" thickBot="1">
      <c r="B151" s="104" t="s">
        <v>36</v>
      </c>
      <c r="C151" s="135"/>
      <c r="D151" s="102">
        <f>F$5</f>
        <v>400</v>
      </c>
      <c r="E151" s="90" t="s">
        <v>75</v>
      </c>
      <c r="F151" s="137">
        <f>'はじめに（含有率等）'!E36</f>
        <v>2.4000000000000002E-3</v>
      </c>
      <c r="G151" s="90" t="s">
        <v>75</v>
      </c>
      <c r="H151" s="138">
        <v>1</v>
      </c>
      <c r="I151" s="103" t="s">
        <v>114</v>
      </c>
      <c r="J151" s="102">
        <f>F$6</f>
        <v>380</v>
      </c>
      <c r="K151" s="90" t="s">
        <v>75</v>
      </c>
      <c r="L151" s="90"/>
      <c r="M151" s="137">
        <f>'はじめに（含有率等）'!F36</f>
        <v>3.0999999999999999E-3</v>
      </c>
      <c r="N151" s="90" t="s">
        <v>75</v>
      </c>
      <c r="O151" s="298">
        <v>1</v>
      </c>
      <c r="P151" s="103" t="s">
        <v>43</v>
      </c>
      <c r="Q151" s="302">
        <f>D151*F151*H151+J151*M151*O151</f>
        <v>2.1379999999999999</v>
      </c>
      <c r="R151" s="302"/>
    </row>
    <row r="152" spans="1:28" s="53" customFormat="1" ht="17.25" customHeight="1">
      <c r="B152" s="108" t="s">
        <v>37</v>
      </c>
      <c r="C152" s="135"/>
      <c r="D152" s="123">
        <f>F$19</f>
        <v>800</v>
      </c>
      <c r="E152" s="90" t="s">
        <v>75</v>
      </c>
      <c r="F152" s="139">
        <f>'はじめに（含有率等）'!E43</f>
        <v>2.7000000000000001E-3</v>
      </c>
      <c r="G152" s="90" t="s">
        <v>75</v>
      </c>
      <c r="H152" s="70">
        <f>$H$151</f>
        <v>1</v>
      </c>
      <c r="I152" s="103" t="s">
        <v>114</v>
      </c>
      <c r="J152" s="123">
        <f>F$20</f>
        <v>760</v>
      </c>
      <c r="K152" s="90" t="s">
        <v>75</v>
      </c>
      <c r="L152" s="90"/>
      <c r="M152" s="139">
        <f>'はじめに（含有率等）'!F43</f>
        <v>3.3999999999999998E-3</v>
      </c>
      <c r="N152" s="90" t="s">
        <v>75</v>
      </c>
      <c r="O152" s="70">
        <f>$O$151</f>
        <v>1</v>
      </c>
      <c r="P152" s="103" t="s">
        <v>43</v>
      </c>
      <c r="Q152" s="302">
        <f>D152*F152*H152+J152*M152*O152</f>
        <v>4.7439999999999998</v>
      </c>
      <c r="R152" s="302"/>
      <c r="T152" s="140" t="s">
        <v>117</v>
      </c>
      <c r="U152" s="140" t="s">
        <v>80</v>
      </c>
      <c r="V152" s="140" t="s">
        <v>78</v>
      </c>
      <c r="W152" s="140" t="s">
        <v>118</v>
      </c>
      <c r="X152" s="140" t="s">
        <v>119</v>
      </c>
      <c r="Y152" s="140" t="s">
        <v>120</v>
      </c>
      <c r="Z152" s="140" t="s">
        <v>121</v>
      </c>
      <c r="AB152" s="140" t="s">
        <v>122</v>
      </c>
    </row>
    <row r="153" spans="1:28" s="53" customFormat="1" ht="17.25" customHeight="1">
      <c r="B153" s="135"/>
      <c r="C153" s="135"/>
      <c r="D153" s="59"/>
      <c r="E153" s="90"/>
      <c r="F153" s="141"/>
      <c r="G153" s="90"/>
      <c r="H153" s="90"/>
      <c r="I153" s="90"/>
      <c r="J153" s="59"/>
      <c r="K153" s="90"/>
      <c r="L153" s="90"/>
      <c r="M153" s="141"/>
      <c r="N153" s="90"/>
      <c r="O153" s="90"/>
      <c r="P153" s="90"/>
      <c r="Q153" s="117" t="s">
        <v>83</v>
      </c>
      <c r="R153" s="142">
        <f>IF(V153&lt;10,ROUND(V153,1),Z153)</f>
        <v>6.9</v>
      </c>
      <c r="T153" s="53" t="str">
        <f>FIXED(R153,1,1)</f>
        <v>6.9</v>
      </c>
      <c r="U153" s="53">
        <f>LEN(T153)-2</f>
        <v>1</v>
      </c>
      <c r="V153" s="57">
        <f>Q151+Q152</f>
        <v>6.8819999999999997</v>
      </c>
      <c r="W153" s="57">
        <f>ROUNDDOWN(V153,1)</f>
        <v>6.8</v>
      </c>
      <c r="X153" s="57" t="str">
        <f>FIXED(W153,1,1)</f>
        <v>6.8</v>
      </c>
      <c r="Y153" s="57">
        <f>FIND(".",X153,1)</f>
        <v>2</v>
      </c>
      <c r="Z153" s="143">
        <f>ROUND(X153,(Y153-3)*-1)</f>
        <v>6.8</v>
      </c>
      <c r="AA153" s="143">
        <f>ROUND(W153,1)</f>
        <v>6.8</v>
      </c>
      <c r="AB153" s="57">
        <f>IF(Y153&lt;3,AA153,Z153)</f>
        <v>6.8</v>
      </c>
    </row>
    <row r="154" spans="1:28" s="53" customFormat="1" ht="17.25" customHeight="1">
      <c r="B154" s="135"/>
      <c r="C154" s="135"/>
      <c r="D154" s="59"/>
      <c r="E154" s="90"/>
      <c r="F154" s="141"/>
      <c r="G154" s="90"/>
      <c r="H154" s="90"/>
      <c r="I154" s="90"/>
      <c r="J154" s="59"/>
      <c r="K154" s="90"/>
      <c r="L154" s="90"/>
      <c r="M154" s="141"/>
      <c r="N154" s="90"/>
      <c r="O154" s="90"/>
      <c r="P154" s="90"/>
      <c r="Q154" s="90"/>
      <c r="R154" s="135"/>
    </row>
    <row r="155" spans="1:28" s="53" customFormat="1" ht="17.25" customHeight="1">
      <c r="A155" s="301" t="s">
        <v>26</v>
      </c>
      <c r="B155" s="301"/>
      <c r="C155" s="144"/>
      <c r="D155" s="59"/>
      <c r="E155" s="90"/>
      <c r="F155" s="141"/>
      <c r="G155" s="90"/>
      <c r="H155" s="90"/>
      <c r="I155" s="90"/>
      <c r="J155" s="59"/>
      <c r="K155" s="90"/>
      <c r="L155" s="90"/>
      <c r="M155" s="141"/>
      <c r="N155" s="90"/>
      <c r="O155" s="90"/>
      <c r="P155" s="90"/>
      <c r="Q155" s="135" t="str">
        <f>$A$155</f>
        <v>トルエン</v>
      </c>
      <c r="R155" s="90"/>
    </row>
    <row r="156" spans="1:28" s="53" customFormat="1" ht="17.25" customHeight="1">
      <c r="B156" s="104" t="s">
        <v>36</v>
      </c>
      <c r="C156" s="135"/>
      <c r="D156" s="102">
        <f>F$5</f>
        <v>400</v>
      </c>
      <c r="E156" s="90" t="s">
        <v>75</v>
      </c>
      <c r="F156" s="137">
        <f>'はじめに（含有率等）'!E34</f>
        <v>2.9000000000000001E-2</v>
      </c>
      <c r="G156" s="90" t="s">
        <v>75</v>
      </c>
      <c r="H156" s="74">
        <f>$H$151</f>
        <v>1</v>
      </c>
      <c r="I156" s="103" t="s">
        <v>114</v>
      </c>
      <c r="J156" s="102">
        <f>F$6</f>
        <v>380</v>
      </c>
      <c r="K156" s="90" t="s">
        <v>75</v>
      </c>
      <c r="L156" s="90"/>
      <c r="M156" s="137">
        <f>'はじめに（含有率等）'!F34</f>
        <v>3.5999999999999997E-2</v>
      </c>
      <c r="N156" s="90" t="s">
        <v>75</v>
      </c>
      <c r="O156" s="297">
        <f>$O$151</f>
        <v>1</v>
      </c>
      <c r="P156" s="103" t="s">
        <v>43</v>
      </c>
      <c r="Q156" s="302">
        <f>D156*F156*H156+J156*M156*O156</f>
        <v>25.28</v>
      </c>
      <c r="R156" s="302"/>
    </row>
    <row r="157" spans="1:28" s="53" customFormat="1" ht="17.25" customHeight="1">
      <c r="B157" s="108" t="s">
        <v>37</v>
      </c>
      <c r="C157" s="135"/>
      <c r="D157" s="123">
        <f>F$19</f>
        <v>800</v>
      </c>
      <c r="E157" s="90" t="s">
        <v>75</v>
      </c>
      <c r="F157" s="282">
        <f>'はじめに（含有率等）'!E41</f>
        <v>0.01</v>
      </c>
      <c r="G157" s="90" t="s">
        <v>75</v>
      </c>
      <c r="H157" s="70">
        <f>$H$151</f>
        <v>1</v>
      </c>
      <c r="I157" s="103" t="s">
        <v>114</v>
      </c>
      <c r="J157" s="123">
        <f>F$20</f>
        <v>760</v>
      </c>
      <c r="K157" s="90" t="s">
        <v>75</v>
      </c>
      <c r="L157" s="90"/>
      <c r="M157" s="282">
        <f>'はじめに（含有率等）'!F41</f>
        <v>1.2999999999999999E-2</v>
      </c>
      <c r="N157" s="90" t="s">
        <v>75</v>
      </c>
      <c r="O157" s="70">
        <f>$O$151</f>
        <v>1</v>
      </c>
      <c r="P157" s="103" t="s">
        <v>43</v>
      </c>
      <c r="Q157" s="302">
        <f>D157*F157*H157+J157*M157*O157</f>
        <v>17.88</v>
      </c>
      <c r="R157" s="302"/>
      <c r="T157" s="140" t="s">
        <v>117</v>
      </c>
      <c r="U157" s="140" t="s">
        <v>80</v>
      </c>
      <c r="V157" s="140" t="s">
        <v>78</v>
      </c>
      <c r="W157" s="140" t="s">
        <v>118</v>
      </c>
      <c r="X157" s="140" t="s">
        <v>119</v>
      </c>
      <c r="Y157" s="140" t="s">
        <v>120</v>
      </c>
      <c r="Z157" s="140" t="s">
        <v>121</v>
      </c>
      <c r="AB157" s="140" t="s">
        <v>122</v>
      </c>
    </row>
    <row r="158" spans="1:28" s="53" customFormat="1" ht="17.25" customHeight="1">
      <c r="B158" s="135"/>
      <c r="C158" s="135"/>
      <c r="D158" s="59"/>
      <c r="E158" s="90"/>
      <c r="F158" s="141"/>
      <c r="G158" s="90"/>
      <c r="H158" s="90"/>
      <c r="I158" s="90"/>
      <c r="J158" s="59"/>
      <c r="K158" s="90"/>
      <c r="L158" s="90"/>
      <c r="M158" s="141"/>
      <c r="N158" s="90"/>
      <c r="O158" s="90"/>
      <c r="Q158" s="117" t="s">
        <v>83</v>
      </c>
      <c r="R158" s="142">
        <f>IF(V158&lt;10,ROUND(V158,1),Z158)</f>
        <v>43</v>
      </c>
      <c r="T158" s="53" t="str">
        <f>FIXED(R158,1,1)</f>
        <v>43.0</v>
      </c>
      <c r="U158" s="53">
        <f>LEN(T158)-2</f>
        <v>2</v>
      </c>
      <c r="V158" s="57">
        <f>Q156+Q157</f>
        <v>43.16</v>
      </c>
      <c r="W158" s="57">
        <f>ROUNDDOWN(V158,1)</f>
        <v>43.1</v>
      </c>
      <c r="X158" s="57" t="str">
        <f>FIXED(W158,1,1)</f>
        <v>43.1</v>
      </c>
      <c r="Y158" s="57">
        <f>FIND(".",X158,1)</f>
        <v>3</v>
      </c>
      <c r="Z158" s="143">
        <f>ROUND(X158,(Y158-3)*-1)</f>
        <v>43</v>
      </c>
      <c r="AA158" s="143">
        <f>ROUND(W158,1)</f>
        <v>43.1</v>
      </c>
      <c r="AB158" s="57">
        <f>IF(Y158&lt;3,AA158,Z158)</f>
        <v>43</v>
      </c>
    </row>
    <row r="159" spans="1:28" s="53" customFormat="1" ht="17.25" customHeight="1">
      <c r="B159" s="135"/>
      <c r="C159" s="135"/>
      <c r="D159" s="59"/>
      <c r="E159" s="90"/>
      <c r="F159" s="141"/>
      <c r="G159" s="90"/>
      <c r="H159" s="90"/>
      <c r="I159" s="90"/>
      <c r="J159" s="59"/>
      <c r="K159" s="90"/>
      <c r="L159" s="90"/>
      <c r="M159" s="141"/>
      <c r="N159" s="90"/>
      <c r="O159" s="90"/>
      <c r="P159" s="90"/>
      <c r="Q159" s="90"/>
      <c r="R159" s="135"/>
    </row>
    <row r="160" spans="1:28" s="53" customFormat="1" ht="17.25" customHeight="1">
      <c r="A160" s="301" t="s">
        <v>23</v>
      </c>
      <c r="B160" s="301"/>
      <c r="C160" s="144"/>
      <c r="D160" s="59"/>
      <c r="E160" s="90"/>
      <c r="F160" s="141"/>
      <c r="G160" s="90"/>
      <c r="H160" s="90"/>
      <c r="I160" s="90"/>
      <c r="J160" s="59"/>
      <c r="K160" s="90"/>
      <c r="L160" s="90"/>
      <c r="M160" s="141"/>
      <c r="N160" s="90"/>
      <c r="O160" s="90"/>
      <c r="P160" s="90"/>
      <c r="Q160" s="135" t="str">
        <f>$A$160</f>
        <v>キシレン</v>
      </c>
      <c r="R160" s="90"/>
    </row>
    <row r="161" spans="1:28" s="53" customFormat="1" ht="17.25" customHeight="1">
      <c r="B161" s="104" t="s">
        <v>36</v>
      </c>
      <c r="C161" s="135"/>
      <c r="D161" s="102">
        <f>F$5</f>
        <v>400</v>
      </c>
      <c r="E161" s="90" t="s">
        <v>75</v>
      </c>
      <c r="F161" s="137">
        <f>'はじめに（含有率等）'!E31</f>
        <v>1.8E-3</v>
      </c>
      <c r="G161" s="90" t="s">
        <v>75</v>
      </c>
      <c r="H161" s="74">
        <f>$H$151</f>
        <v>1</v>
      </c>
      <c r="I161" s="103" t="s">
        <v>114</v>
      </c>
      <c r="J161" s="102">
        <f>F$6</f>
        <v>380</v>
      </c>
      <c r="K161" s="90" t="s">
        <v>75</v>
      </c>
      <c r="L161" s="90"/>
      <c r="M161" s="146">
        <f>'はじめに（含有率等）'!F31</f>
        <v>2.2000000000000001E-3</v>
      </c>
      <c r="N161" s="90" t="s">
        <v>75</v>
      </c>
      <c r="O161" s="297">
        <f>$O$151</f>
        <v>1</v>
      </c>
      <c r="P161" s="103" t="s">
        <v>43</v>
      </c>
      <c r="Q161" s="302">
        <f>D161*F161*H161+J161*M161*O161</f>
        <v>1.556</v>
      </c>
      <c r="R161" s="302"/>
    </row>
    <row r="162" spans="1:28" s="53" customFormat="1" ht="17.25" customHeight="1">
      <c r="B162" s="104" t="s">
        <v>37</v>
      </c>
      <c r="C162" s="135"/>
      <c r="D162" s="123">
        <f>F$19</f>
        <v>800</v>
      </c>
      <c r="E162" s="90" t="s">
        <v>75</v>
      </c>
      <c r="F162" s="137">
        <f>'はじめに（含有率等）'!E38</f>
        <v>1.5E-3</v>
      </c>
      <c r="G162" s="90" t="s">
        <v>75</v>
      </c>
      <c r="H162" s="70">
        <f>$H$151</f>
        <v>1</v>
      </c>
      <c r="I162" s="103" t="s">
        <v>114</v>
      </c>
      <c r="J162" s="123">
        <f>F$20</f>
        <v>760</v>
      </c>
      <c r="K162" s="90" t="s">
        <v>75</v>
      </c>
      <c r="L162" s="90"/>
      <c r="M162" s="284">
        <f>'はじめに（含有率等）'!F38</f>
        <v>1.8E-3</v>
      </c>
      <c r="N162" s="90" t="s">
        <v>75</v>
      </c>
      <c r="O162" s="70">
        <f>$O$151</f>
        <v>1</v>
      </c>
      <c r="P162" s="103" t="s">
        <v>43</v>
      </c>
      <c r="Q162" s="302">
        <f>D162*F162*H162+J162*M162*O162</f>
        <v>2.5679999999999996</v>
      </c>
      <c r="R162" s="302"/>
    </row>
    <row r="163" spans="1:28" s="53" customFormat="1" ht="17.25" customHeight="1">
      <c r="B163" s="108" t="s">
        <v>31</v>
      </c>
      <c r="C163" s="135"/>
      <c r="D163" s="147">
        <f>F$33</f>
        <v>200</v>
      </c>
      <c r="E163" s="90" t="s">
        <v>75</v>
      </c>
      <c r="F163" s="145">
        <f>'はじめに（含有率等）'!E44</f>
        <v>1.1000000000000001E-6</v>
      </c>
      <c r="G163" s="90" t="s">
        <v>75</v>
      </c>
      <c r="H163" s="70">
        <f>$H$151</f>
        <v>1</v>
      </c>
      <c r="I163" s="103" t="s">
        <v>114</v>
      </c>
      <c r="J163" s="123">
        <f>F$34</f>
        <v>200</v>
      </c>
      <c r="K163" s="90" t="s">
        <v>75</v>
      </c>
      <c r="L163" s="90"/>
      <c r="M163" s="145"/>
      <c r="N163" s="90" t="s">
        <v>75</v>
      </c>
      <c r="O163" s="70">
        <f>$O$151</f>
        <v>1</v>
      </c>
      <c r="P163" s="103" t="s">
        <v>43</v>
      </c>
      <c r="Q163" s="302">
        <f>D163*F163*H163+J163*M163*O163</f>
        <v>2.2000000000000001E-4</v>
      </c>
      <c r="R163" s="302"/>
      <c r="T163" s="140" t="s">
        <v>117</v>
      </c>
      <c r="U163" s="140" t="s">
        <v>80</v>
      </c>
      <c r="V163" s="140" t="s">
        <v>78</v>
      </c>
      <c r="W163" s="140" t="s">
        <v>118</v>
      </c>
      <c r="X163" s="140" t="s">
        <v>119</v>
      </c>
      <c r="Y163" s="140" t="s">
        <v>120</v>
      </c>
      <c r="Z163" s="140" t="s">
        <v>121</v>
      </c>
      <c r="AB163" s="140" t="s">
        <v>122</v>
      </c>
    </row>
    <row r="164" spans="1:28" s="53" customFormat="1" ht="17.25" customHeight="1">
      <c r="B164" s="135"/>
      <c r="C164" s="135"/>
      <c r="D164" s="115"/>
      <c r="E164" s="90"/>
      <c r="F164" s="141"/>
      <c r="G164" s="90"/>
      <c r="H164" s="90"/>
      <c r="I164" s="90"/>
      <c r="J164" s="59"/>
      <c r="K164" s="90"/>
      <c r="L164" s="90"/>
      <c r="M164" s="141"/>
      <c r="N164" s="90"/>
      <c r="O164" s="90"/>
      <c r="Q164" s="117" t="s">
        <v>83</v>
      </c>
      <c r="R164" s="142">
        <f>IF(V164&lt;10,ROUND(V164,1),Z164)</f>
        <v>4.0999999999999996</v>
      </c>
      <c r="T164" s="53" t="str">
        <f>FIXED(R164,1,1)</f>
        <v>4.1</v>
      </c>
      <c r="U164" s="53">
        <f>LEN(T164)-2</f>
        <v>1</v>
      </c>
      <c r="V164" s="57">
        <f>Q161+Q162+Q163</f>
        <v>4.1242199999999993</v>
      </c>
      <c r="W164" s="57">
        <f>ROUNDDOWN(V164,1)</f>
        <v>4.0999999999999996</v>
      </c>
      <c r="X164" s="57" t="str">
        <f>FIXED(W164,1,1)</f>
        <v>4.1</v>
      </c>
      <c r="Y164" s="57">
        <f>FIND(".",X164,1)</f>
        <v>2</v>
      </c>
      <c r="Z164" s="143">
        <f>ROUND(X164,(Y164-3)*-1)</f>
        <v>4.0999999999999996</v>
      </c>
      <c r="AA164" s="143">
        <f>ROUND(W164,1)</f>
        <v>4.0999999999999996</v>
      </c>
      <c r="AB164" s="57">
        <f>IF(Y164&lt;3,AA164,Z164)</f>
        <v>4.0999999999999996</v>
      </c>
    </row>
    <row r="165" spans="1:28" s="53" customFormat="1" ht="17.25" customHeight="1">
      <c r="A165" s="301" t="s">
        <v>51</v>
      </c>
      <c r="B165" s="301"/>
      <c r="C165" s="144"/>
      <c r="D165" s="59"/>
      <c r="E165" s="90"/>
      <c r="F165" s="141"/>
      <c r="G165" s="90"/>
      <c r="H165" s="90"/>
      <c r="I165" s="90"/>
      <c r="J165" s="59"/>
      <c r="K165" s="90"/>
      <c r="L165" s="90"/>
      <c r="M165" s="141"/>
      <c r="N165" s="90"/>
      <c r="O165" s="90"/>
      <c r="P165" s="90"/>
      <c r="Q165" s="135" t="str">
        <f>$A$165</f>
        <v>ヘキサン</v>
      </c>
      <c r="R165" s="90"/>
    </row>
    <row r="166" spans="1:28" s="53" customFormat="1" ht="17.25" customHeight="1">
      <c r="B166" s="104" t="s">
        <v>36</v>
      </c>
      <c r="C166" s="135"/>
      <c r="D166" s="102">
        <f>F$5</f>
        <v>400</v>
      </c>
      <c r="E166" s="90" t="s">
        <v>75</v>
      </c>
      <c r="F166" s="284">
        <f>'はじめに（含有率等）'!E35</f>
        <v>8.5000000000000006E-3</v>
      </c>
      <c r="G166" s="90" t="s">
        <v>75</v>
      </c>
      <c r="H166" s="74">
        <f>$H$151</f>
        <v>1</v>
      </c>
      <c r="I166" s="103" t="s">
        <v>114</v>
      </c>
      <c r="J166" s="102">
        <f>F$6</f>
        <v>380</v>
      </c>
      <c r="K166" s="90" t="s">
        <v>75</v>
      </c>
      <c r="L166" s="90"/>
      <c r="M166" s="287">
        <f>'はじめに（含有率等）'!F35</f>
        <v>1.0999999999999999E-2</v>
      </c>
      <c r="N166" s="90" t="s">
        <v>75</v>
      </c>
      <c r="O166" s="297">
        <f t="shared" ref="O166:O167" si="0">$O$151</f>
        <v>1</v>
      </c>
      <c r="P166" s="103" t="s">
        <v>43</v>
      </c>
      <c r="Q166" s="302">
        <f>D166*F166*H166+J166*M166*O166</f>
        <v>7.58</v>
      </c>
      <c r="R166" s="302"/>
    </row>
    <row r="167" spans="1:28" s="53" customFormat="1" ht="17.25" customHeight="1">
      <c r="B167" s="104" t="s">
        <v>37</v>
      </c>
      <c r="C167" s="135"/>
      <c r="D167" s="123">
        <f>F$19</f>
        <v>800</v>
      </c>
      <c r="E167" s="90" t="s">
        <v>75</v>
      </c>
      <c r="F167" s="137">
        <f>'はじめに（含有率等）'!E42</f>
        <v>3.1E-2</v>
      </c>
      <c r="G167" s="90" t="s">
        <v>75</v>
      </c>
      <c r="H167" s="70">
        <f>$H$151</f>
        <v>1</v>
      </c>
      <c r="I167" s="103" t="s">
        <v>114</v>
      </c>
      <c r="J167" s="123">
        <f>F$20</f>
        <v>760</v>
      </c>
      <c r="K167" s="90" t="s">
        <v>75</v>
      </c>
      <c r="L167" s="90"/>
      <c r="M167" s="286">
        <f>'はじめに（含有率等）'!F42</f>
        <v>3.9E-2</v>
      </c>
      <c r="N167" s="90" t="s">
        <v>75</v>
      </c>
      <c r="O167" s="70">
        <f t="shared" si="0"/>
        <v>1</v>
      </c>
      <c r="P167" s="103" t="s">
        <v>43</v>
      </c>
      <c r="Q167" s="302">
        <f>D167*F167*H167+J167*M167*O167</f>
        <v>54.44</v>
      </c>
      <c r="R167" s="302"/>
      <c r="T167" s="140" t="s">
        <v>117</v>
      </c>
      <c r="U167" s="140" t="s">
        <v>80</v>
      </c>
      <c r="V167" s="140" t="s">
        <v>78</v>
      </c>
      <c r="W167" s="140" t="s">
        <v>118</v>
      </c>
      <c r="X167" s="140" t="s">
        <v>119</v>
      </c>
      <c r="Y167" s="140" t="s">
        <v>120</v>
      </c>
      <c r="Z167" s="140" t="s">
        <v>121</v>
      </c>
      <c r="AB167" s="140" t="s">
        <v>122</v>
      </c>
    </row>
    <row r="168" spans="1:28" s="53" customFormat="1" ht="17.25" customHeight="1">
      <c r="B168" s="135"/>
      <c r="C168" s="135"/>
      <c r="D168" s="59"/>
      <c r="E168" s="90"/>
      <c r="F168" s="141"/>
      <c r="G168" s="90"/>
      <c r="H168" s="90"/>
      <c r="I168" s="90"/>
      <c r="J168" s="59"/>
      <c r="K168" s="90"/>
      <c r="L168" s="90"/>
      <c r="M168" s="141"/>
      <c r="N168" s="90"/>
      <c r="O168" s="90"/>
      <c r="P168" s="90"/>
      <c r="Q168" s="117" t="s">
        <v>83</v>
      </c>
      <c r="R168" s="142">
        <f>IF(V168&lt;10,ROUND(V168,1),Z168)</f>
        <v>62</v>
      </c>
      <c r="T168" s="53" t="str">
        <f>FIXED(R168,1,1)</f>
        <v>62.0</v>
      </c>
      <c r="U168" s="53">
        <f>LEN(T168)-2</f>
        <v>2</v>
      </c>
      <c r="V168" s="57">
        <f>Q166+Q167</f>
        <v>62.019999999999996</v>
      </c>
      <c r="W168" s="57">
        <f>ROUNDDOWN(V168,1)</f>
        <v>62</v>
      </c>
      <c r="X168" s="57" t="str">
        <f>FIXED(W168,1,1)</f>
        <v>62.0</v>
      </c>
      <c r="Y168" s="57">
        <f>FIND(".",X168,1)</f>
        <v>3</v>
      </c>
      <c r="Z168" s="143">
        <f>ROUND(X168,(Y168-3)*-1)</f>
        <v>62</v>
      </c>
      <c r="AA168" s="143">
        <f>ROUND(W168,1)</f>
        <v>62</v>
      </c>
      <c r="AB168" s="57">
        <f>IF(Y168&lt;3,AA168,Z168)</f>
        <v>62</v>
      </c>
    </row>
    <row r="169" spans="1:28" s="53" customFormat="1" ht="17.25" customHeight="1">
      <c r="A169" s="301" t="s">
        <v>21</v>
      </c>
      <c r="B169" s="301"/>
      <c r="C169" s="144"/>
      <c r="D169" s="59"/>
      <c r="E169" s="90"/>
      <c r="F169" s="141"/>
      <c r="G169" s="90"/>
      <c r="H169" s="90"/>
      <c r="I169" s="90"/>
      <c r="J169" s="59"/>
      <c r="K169" s="90"/>
      <c r="L169" s="90"/>
      <c r="M169" s="141"/>
      <c r="N169" s="90"/>
      <c r="O169" s="90"/>
      <c r="P169" s="90"/>
      <c r="R169" s="90"/>
    </row>
    <row r="170" spans="1:28" s="53" customFormat="1" ht="12" customHeight="1">
      <c r="A170" s="148" t="s">
        <v>93</v>
      </c>
      <c r="B170" s="149"/>
      <c r="C170" s="144"/>
      <c r="D170" s="59"/>
      <c r="E170" s="90"/>
      <c r="F170" s="141"/>
      <c r="G170" s="90"/>
      <c r="H170" s="90"/>
      <c r="I170" s="90"/>
      <c r="J170" s="59"/>
      <c r="K170" s="90"/>
      <c r="L170" s="90"/>
      <c r="M170" s="141"/>
      <c r="N170" s="90"/>
      <c r="O170" s="90"/>
      <c r="P170" s="90"/>
      <c r="Q170" s="135" t="str">
        <f>$A$169</f>
        <v>エチルベンゼン</v>
      </c>
      <c r="R170" s="90"/>
    </row>
    <row r="171" spans="1:28" s="53" customFormat="1" ht="17.25" customHeight="1">
      <c r="B171" s="104" t="s">
        <v>36</v>
      </c>
      <c r="C171" s="135"/>
      <c r="D171" s="102">
        <f>F$5</f>
        <v>400</v>
      </c>
      <c r="E171" s="90" t="s">
        <v>75</v>
      </c>
      <c r="F171" s="137">
        <f>'はじめに（含有率等）'!E30</f>
        <v>4.6000000000000001E-4</v>
      </c>
      <c r="G171" s="90" t="s">
        <v>75</v>
      </c>
      <c r="H171" s="74">
        <f>$H$151</f>
        <v>1</v>
      </c>
      <c r="I171" s="103" t="s">
        <v>114</v>
      </c>
      <c r="J171" s="102">
        <f>F$6</f>
        <v>380</v>
      </c>
      <c r="K171" s="90" t="s">
        <v>75</v>
      </c>
      <c r="L171" s="90"/>
      <c r="M171" s="137">
        <f>'はじめに（含有率等）'!F30</f>
        <v>5.6999999999999998E-4</v>
      </c>
      <c r="N171" s="90" t="s">
        <v>75</v>
      </c>
      <c r="O171" s="297">
        <f t="shared" ref="O171:O172" si="1">$O$151</f>
        <v>1</v>
      </c>
      <c r="P171" s="103" t="s">
        <v>43</v>
      </c>
      <c r="Q171" s="302">
        <f>D171*F171*H171+J171*M171*O171</f>
        <v>0.40059999999999996</v>
      </c>
      <c r="R171" s="302"/>
    </row>
    <row r="172" spans="1:28" s="53" customFormat="1" ht="17.25" customHeight="1">
      <c r="B172" s="108" t="s">
        <v>37</v>
      </c>
      <c r="C172" s="135"/>
      <c r="D172" s="123">
        <f>F$19</f>
        <v>800</v>
      </c>
      <c r="E172" s="90" t="s">
        <v>75</v>
      </c>
      <c r="F172" s="139">
        <f>'はじめに（含有率等）'!E37</f>
        <v>3.6000000000000002E-4</v>
      </c>
      <c r="G172" s="90" t="s">
        <v>75</v>
      </c>
      <c r="H172" s="74">
        <f>$H$151</f>
        <v>1</v>
      </c>
      <c r="I172" s="103" t="s">
        <v>114</v>
      </c>
      <c r="J172" s="123">
        <f>F$20</f>
        <v>760</v>
      </c>
      <c r="K172" s="90" t="s">
        <v>75</v>
      </c>
      <c r="L172" s="90"/>
      <c r="M172" s="139">
        <f>'はじめに（含有率等）'!F37</f>
        <v>4.6000000000000001E-4</v>
      </c>
      <c r="N172" s="90" t="s">
        <v>75</v>
      </c>
      <c r="O172" s="70">
        <f t="shared" si="1"/>
        <v>1</v>
      </c>
      <c r="P172" s="103" t="s">
        <v>43</v>
      </c>
      <c r="Q172" s="302">
        <f>D172*F172*H172+J172*M172*O172</f>
        <v>0.63760000000000006</v>
      </c>
      <c r="R172" s="302"/>
      <c r="T172" s="140" t="s">
        <v>117</v>
      </c>
      <c r="U172" s="140" t="s">
        <v>80</v>
      </c>
      <c r="V172" s="140" t="s">
        <v>78</v>
      </c>
      <c r="W172" s="140" t="s">
        <v>118</v>
      </c>
      <c r="X172" s="140" t="s">
        <v>119</v>
      </c>
      <c r="Y172" s="140" t="s">
        <v>120</v>
      </c>
      <c r="Z172" s="140" t="s">
        <v>121</v>
      </c>
      <c r="AB172" s="140" t="s">
        <v>122</v>
      </c>
    </row>
    <row r="173" spans="1:28" s="53" customFormat="1" ht="17.25" customHeight="1">
      <c r="B173" s="135"/>
      <c r="C173" s="135"/>
      <c r="D173" s="59"/>
      <c r="E173" s="90"/>
      <c r="F173" s="141"/>
      <c r="G173" s="90"/>
      <c r="H173" s="90"/>
      <c r="I173" s="90"/>
      <c r="J173" s="59"/>
      <c r="K173" s="90"/>
      <c r="L173" s="90"/>
      <c r="M173" s="141"/>
      <c r="N173" s="90"/>
      <c r="O173" s="90"/>
      <c r="Q173" s="117" t="s">
        <v>83</v>
      </c>
      <c r="R173" s="142">
        <f>IF(V173&lt;10,ROUND(V173,1),Z173)</f>
        <v>1</v>
      </c>
      <c r="T173" s="53" t="str">
        <f>FIXED(R173,1,1)</f>
        <v>1.0</v>
      </c>
      <c r="U173" s="53">
        <f>LEN(T173)-2</f>
        <v>1</v>
      </c>
      <c r="V173" s="57">
        <f>Q171+Q172</f>
        <v>1.0382</v>
      </c>
      <c r="W173" s="57">
        <f>ROUNDDOWN(V173,1)</f>
        <v>1</v>
      </c>
      <c r="X173" s="57" t="str">
        <f>FIXED(W173,1,1)</f>
        <v>1.0</v>
      </c>
      <c r="Y173" s="57">
        <f>FIND(".",X173,1)</f>
        <v>2</v>
      </c>
      <c r="Z173" s="143">
        <f>ROUND(X173,(Y173-3)*-1)</f>
        <v>1</v>
      </c>
      <c r="AA173" s="143">
        <f>ROUND(W173,1)</f>
        <v>1</v>
      </c>
      <c r="AB173" s="57">
        <f>IF(Y173&lt;3,AA173,Z173)</f>
        <v>1</v>
      </c>
    </row>
    <row r="174" spans="1:28" s="53" customFormat="1" ht="17.25" customHeight="1">
      <c r="A174" s="303" t="s">
        <v>94</v>
      </c>
      <c r="B174" s="303"/>
      <c r="C174" s="144"/>
      <c r="D174" s="59"/>
      <c r="E174" s="90"/>
      <c r="F174" s="141"/>
      <c r="G174" s="90"/>
      <c r="H174" s="90"/>
      <c r="I174" s="90"/>
      <c r="J174" s="59"/>
      <c r="K174" s="90"/>
      <c r="L174" s="90"/>
      <c r="M174" s="141"/>
      <c r="N174" s="90"/>
      <c r="O174" s="90"/>
      <c r="P174" s="90"/>
      <c r="R174" s="90"/>
    </row>
    <row r="175" spans="1:28" s="53" customFormat="1" ht="12.75" customHeight="1">
      <c r="A175" s="148" t="s">
        <v>93</v>
      </c>
      <c r="B175" s="150"/>
      <c r="C175" s="144"/>
      <c r="D175" s="59"/>
      <c r="E175" s="90"/>
      <c r="F175" s="141"/>
      <c r="G175" s="90"/>
      <c r="H175" s="90"/>
      <c r="I175" s="90"/>
      <c r="J175" s="59"/>
      <c r="K175" s="90"/>
      <c r="L175" s="90"/>
      <c r="M175" s="141"/>
      <c r="N175" s="90"/>
      <c r="O175" s="90"/>
      <c r="P175" s="90"/>
      <c r="Q175" s="135" t="str">
        <f>$A$174</f>
        <v>1,2,4-トリメチルベンゼン</v>
      </c>
      <c r="R175" s="90"/>
    </row>
    <row r="176" spans="1:28" s="53" customFormat="1" ht="17.25" customHeight="1">
      <c r="B176" s="104" t="s">
        <v>36</v>
      </c>
      <c r="C176" s="135"/>
      <c r="D176" s="102">
        <f>F$5</f>
        <v>400</v>
      </c>
      <c r="E176" s="90" t="s">
        <v>75</v>
      </c>
      <c r="F176" s="283">
        <f>'はじめに（含有率等）'!E32</f>
        <v>5.4000000000000001E-4</v>
      </c>
      <c r="G176" s="90" t="s">
        <v>75</v>
      </c>
      <c r="H176" s="74">
        <f>$H$151</f>
        <v>1</v>
      </c>
      <c r="I176" s="103" t="s">
        <v>114</v>
      </c>
      <c r="J176" s="102">
        <f>F$6</f>
        <v>380</v>
      </c>
      <c r="K176" s="90" t="s">
        <v>75</v>
      </c>
      <c r="L176" s="90"/>
      <c r="M176" s="146">
        <f>'はじめに（含有率等）'!F32</f>
        <v>6.8999999999999997E-4</v>
      </c>
      <c r="N176" s="90" t="s">
        <v>75</v>
      </c>
      <c r="O176" s="297">
        <f t="shared" ref="O176:O178" si="2">$O$151</f>
        <v>1</v>
      </c>
      <c r="P176" s="103" t="s">
        <v>43</v>
      </c>
      <c r="Q176" s="302">
        <f>D176*F176*H176+J176*M176*O176</f>
        <v>0.47819999999999996</v>
      </c>
      <c r="R176" s="302"/>
    </row>
    <row r="177" spans="1:28" s="53" customFormat="1" ht="17.25" customHeight="1">
      <c r="B177" s="104" t="s">
        <v>37</v>
      </c>
      <c r="C177" s="135"/>
      <c r="D177" s="123">
        <f>F$19</f>
        <v>800</v>
      </c>
      <c r="E177" s="90" t="s">
        <v>75</v>
      </c>
      <c r="F177" s="137">
        <f>'はじめに（含有率等）'!E39</f>
        <v>3.5E-4</v>
      </c>
      <c r="G177" s="90" t="s">
        <v>75</v>
      </c>
      <c r="H177" s="74">
        <f>$H$151</f>
        <v>1</v>
      </c>
      <c r="I177" s="103" t="s">
        <v>114</v>
      </c>
      <c r="J177" s="123">
        <f>F$20</f>
        <v>760</v>
      </c>
      <c r="K177" s="90" t="s">
        <v>75</v>
      </c>
      <c r="L177" s="90"/>
      <c r="M177" s="137">
        <f>'はじめに（含有率等）'!F39</f>
        <v>4.4000000000000002E-4</v>
      </c>
      <c r="N177" s="90" t="s">
        <v>75</v>
      </c>
      <c r="O177" s="70">
        <f t="shared" si="2"/>
        <v>1</v>
      </c>
      <c r="P177" s="103" t="s">
        <v>43</v>
      </c>
      <c r="Q177" s="302">
        <f>D177*F177*H177+J177*M177*O177</f>
        <v>0.61440000000000006</v>
      </c>
      <c r="R177" s="302"/>
    </row>
    <row r="178" spans="1:28" s="53" customFormat="1" ht="17.25" customHeight="1">
      <c r="B178" s="108" t="s">
        <v>31</v>
      </c>
      <c r="C178" s="135"/>
      <c r="D178" s="102">
        <f>F$33</f>
        <v>200</v>
      </c>
      <c r="E178" s="90" t="s">
        <v>75</v>
      </c>
      <c r="F178" s="281">
        <f>'はじめに（含有率等）'!E45</f>
        <v>4.9999999999999998E-7</v>
      </c>
      <c r="G178" s="90" t="s">
        <v>75</v>
      </c>
      <c r="H178" s="74">
        <f>$H$151</f>
        <v>1</v>
      </c>
      <c r="I178" s="103" t="s">
        <v>114</v>
      </c>
      <c r="J178" s="123">
        <f>F$34</f>
        <v>200</v>
      </c>
      <c r="K178" s="90" t="s">
        <v>75</v>
      </c>
      <c r="L178" s="90"/>
      <c r="M178" s="281"/>
      <c r="N178" s="90" t="s">
        <v>75</v>
      </c>
      <c r="O178" s="70">
        <f t="shared" si="2"/>
        <v>1</v>
      </c>
      <c r="P178" s="103" t="s">
        <v>43</v>
      </c>
      <c r="Q178" s="302">
        <f>D178*F178*H178+J178*M178*O178</f>
        <v>9.9999999999999991E-5</v>
      </c>
      <c r="R178" s="302"/>
      <c r="T178" s="140" t="s">
        <v>117</v>
      </c>
      <c r="U178" s="140" t="s">
        <v>80</v>
      </c>
      <c r="V178" s="140" t="s">
        <v>78</v>
      </c>
      <c r="W178" s="140" t="s">
        <v>118</v>
      </c>
      <c r="X178" s="140" t="s">
        <v>119</v>
      </c>
      <c r="Y178" s="140" t="s">
        <v>120</v>
      </c>
      <c r="Z178" s="140" t="s">
        <v>121</v>
      </c>
      <c r="AB178" s="140" t="s">
        <v>122</v>
      </c>
    </row>
    <row r="179" spans="1:28" s="53" customFormat="1" ht="17.25" customHeight="1">
      <c r="B179" s="114"/>
      <c r="C179" s="135"/>
      <c r="D179" s="59"/>
      <c r="E179" s="90"/>
      <c r="F179" s="141"/>
      <c r="G179" s="90"/>
      <c r="H179" s="90"/>
      <c r="I179" s="90"/>
      <c r="J179" s="59"/>
      <c r="K179" s="90"/>
      <c r="L179" s="90"/>
      <c r="M179" s="141"/>
      <c r="N179" s="90"/>
      <c r="O179" s="90"/>
      <c r="P179" s="90"/>
      <c r="Q179" s="117" t="s">
        <v>83</v>
      </c>
      <c r="R179" s="142">
        <f>IF(V179&lt;10,ROUND(V179,1),Z179)</f>
        <v>1.1000000000000001</v>
      </c>
      <c r="T179" s="53" t="str">
        <f>FIXED(R179,1,1)</f>
        <v>1.1</v>
      </c>
      <c r="U179" s="53">
        <f>LEN(T179)-2</f>
        <v>1</v>
      </c>
      <c r="V179" s="57">
        <f>Q176+Q177+Q178</f>
        <v>1.0927</v>
      </c>
      <c r="W179" s="57">
        <f>ROUNDDOWN(V179,1)</f>
        <v>1</v>
      </c>
      <c r="X179" s="57" t="str">
        <f>FIXED(W179,1,1)</f>
        <v>1.0</v>
      </c>
      <c r="Y179" s="57">
        <f>FIND(".",X179,1)</f>
        <v>2</v>
      </c>
      <c r="Z179" s="143">
        <f>ROUND(X179,(Y179-3)*-1)</f>
        <v>1</v>
      </c>
      <c r="AA179" s="143">
        <f>ROUND(W179,1)</f>
        <v>1</v>
      </c>
      <c r="AB179" s="57">
        <f>IF(Y179&lt;3,AA179,Z179)</f>
        <v>1</v>
      </c>
    </row>
    <row r="180" spans="1:28" s="53" customFormat="1" ht="17.25" customHeight="1">
      <c r="A180" s="303" t="s">
        <v>97</v>
      </c>
      <c r="B180" s="303"/>
      <c r="C180" s="144"/>
      <c r="D180" s="59"/>
      <c r="E180" s="90"/>
      <c r="F180" s="141"/>
      <c r="G180" s="90"/>
      <c r="H180" s="90"/>
      <c r="I180" s="90"/>
      <c r="J180" s="59"/>
      <c r="K180" s="90"/>
      <c r="L180" s="90"/>
      <c r="M180" s="141"/>
      <c r="N180" s="90"/>
      <c r="O180" s="90"/>
      <c r="P180" s="90"/>
      <c r="R180" s="90"/>
      <c r="T180" s="140" t="s">
        <v>117</v>
      </c>
      <c r="U180" s="140" t="s">
        <v>80</v>
      </c>
      <c r="V180" s="140" t="s">
        <v>78</v>
      </c>
      <c r="W180" s="140" t="s">
        <v>118</v>
      </c>
      <c r="X180" s="140" t="s">
        <v>119</v>
      </c>
      <c r="Y180" s="140" t="s">
        <v>120</v>
      </c>
      <c r="Z180" s="140" t="s">
        <v>121</v>
      </c>
      <c r="AB180" s="140" t="s">
        <v>122</v>
      </c>
    </row>
    <row r="181" spans="1:28" s="53" customFormat="1" ht="12" customHeight="1">
      <c r="A181" s="148" t="s">
        <v>93</v>
      </c>
      <c r="B181" s="150"/>
      <c r="C181" s="144"/>
      <c r="D181" s="59"/>
      <c r="E181" s="90"/>
      <c r="F181" s="141"/>
      <c r="G181" s="90"/>
      <c r="H181" s="90"/>
      <c r="I181" s="90"/>
      <c r="J181" s="59"/>
      <c r="K181" s="90"/>
      <c r="L181" s="90"/>
      <c r="M181" s="141"/>
      <c r="N181" s="90"/>
      <c r="O181" s="90"/>
      <c r="P181" s="90"/>
      <c r="Q181" s="135" t="str">
        <f>$A$180</f>
        <v>1,3,5-トリメチルベンゼン</v>
      </c>
      <c r="R181" s="90"/>
    </row>
    <row r="182" spans="1:28" s="53" customFormat="1" ht="17.25" customHeight="1">
      <c r="B182" s="104" t="s">
        <v>36</v>
      </c>
      <c r="C182" s="135"/>
      <c r="D182" s="102">
        <f>F$5</f>
        <v>400</v>
      </c>
      <c r="E182" s="90" t="s">
        <v>75</v>
      </c>
      <c r="F182" s="137">
        <f>'はじめに（含有率等）'!E33</f>
        <v>1.2999999999999999E-4</v>
      </c>
      <c r="G182" s="90" t="s">
        <v>75</v>
      </c>
      <c r="H182" s="74">
        <f>$H$151</f>
        <v>1</v>
      </c>
      <c r="I182" s="103" t="s">
        <v>114</v>
      </c>
      <c r="J182" s="102">
        <f>F$6</f>
        <v>380</v>
      </c>
      <c r="K182" s="90" t="s">
        <v>75</v>
      </c>
      <c r="L182" s="90"/>
      <c r="M182" s="283">
        <f>'はじめに（含有率等）'!F33</f>
        <v>1.6000000000000001E-4</v>
      </c>
      <c r="N182" s="90" t="s">
        <v>75</v>
      </c>
      <c r="O182" s="297">
        <f>$O$151</f>
        <v>1</v>
      </c>
      <c r="P182" s="103" t="s">
        <v>43</v>
      </c>
      <c r="Q182" s="117" t="s">
        <v>83</v>
      </c>
      <c r="R182" s="142">
        <f>IF(V182&lt;10,ROUND(V182,1),Z182)</f>
        <v>0.1</v>
      </c>
      <c r="T182" s="53" t="str">
        <f>FIXED(R182,1,1)</f>
        <v>0.1</v>
      </c>
      <c r="U182" s="53">
        <f>LEN(T182)-2</f>
        <v>1</v>
      </c>
      <c r="V182" s="57">
        <f>D182*F182*H182+J182*M182*O182</f>
        <v>0.11280000000000001</v>
      </c>
      <c r="W182" s="57">
        <f>ROUNDDOWN(V182,1)</f>
        <v>0.1</v>
      </c>
      <c r="X182" s="57" t="str">
        <f>FIXED(W182,1,1)</f>
        <v>0.1</v>
      </c>
      <c r="Y182" s="57">
        <f>FIND(".",X182,1)</f>
        <v>2</v>
      </c>
      <c r="Z182" s="143">
        <f>ROUND(X182,(Y182-3)*-1)</f>
        <v>0.1</v>
      </c>
      <c r="AA182" s="143">
        <f>ROUND(W182,1)</f>
        <v>0.1</v>
      </c>
      <c r="AB182" s="57">
        <f>IF(Y182&lt;3,AA182,Z182)</f>
        <v>0.1</v>
      </c>
    </row>
    <row r="183" spans="1:28" s="53" customFormat="1">
      <c r="D183" s="59"/>
      <c r="F183" s="57"/>
      <c r="H183" s="57"/>
      <c r="I183" s="57"/>
      <c r="J183" s="59"/>
      <c r="M183" s="57"/>
      <c r="O183" s="57"/>
    </row>
    <row r="184" spans="1:28" s="53" customFormat="1" ht="17.25" customHeight="1">
      <c r="B184" s="114"/>
      <c r="C184" s="135"/>
      <c r="D184" s="59"/>
      <c r="E184" s="90"/>
      <c r="F184" s="90"/>
      <c r="G184" s="90"/>
      <c r="H184" s="90"/>
      <c r="I184" s="90"/>
      <c r="J184" s="59"/>
      <c r="K184" s="90"/>
      <c r="L184" s="90"/>
      <c r="M184" s="90"/>
      <c r="N184" s="90"/>
      <c r="O184" s="90"/>
      <c r="P184" s="90"/>
      <c r="Q184" s="135"/>
      <c r="R184" s="135"/>
    </row>
    <row r="185" spans="1:28" s="53" customFormat="1" ht="15">
      <c r="A185" s="140" t="s">
        <v>123</v>
      </c>
      <c r="B185" s="140" t="s">
        <v>124</v>
      </c>
      <c r="D185" s="59"/>
      <c r="F185" s="57"/>
      <c r="H185" s="57"/>
      <c r="I185" s="57"/>
      <c r="J185" s="59"/>
      <c r="M185" s="57"/>
      <c r="O185" s="57"/>
    </row>
    <row r="186" spans="1:28" s="53" customFormat="1" ht="15">
      <c r="B186" s="140" t="s">
        <v>125</v>
      </c>
      <c r="D186" s="59"/>
      <c r="F186" s="57"/>
      <c r="H186" s="57"/>
      <c r="I186" s="57"/>
      <c r="J186" s="59"/>
      <c r="M186" s="57"/>
      <c r="O186" s="57"/>
    </row>
    <row r="187" spans="1:28" s="53" customFormat="1" ht="15">
      <c r="B187" s="140" t="s">
        <v>126</v>
      </c>
      <c r="D187" s="59"/>
      <c r="F187" s="57"/>
      <c r="H187" s="57"/>
      <c r="I187" s="57"/>
      <c r="J187" s="59"/>
      <c r="M187" s="57"/>
      <c r="O187" s="57"/>
    </row>
    <row r="188" spans="1:28" s="53" customFormat="1" ht="15">
      <c r="B188" s="140" t="s">
        <v>127</v>
      </c>
      <c r="D188" s="59"/>
      <c r="F188" s="57"/>
      <c r="H188" s="57"/>
      <c r="I188" s="57"/>
      <c r="J188" s="59"/>
      <c r="M188" s="57"/>
      <c r="O188" s="57"/>
    </row>
    <row r="189" spans="1:28" s="53" customFormat="1" ht="15">
      <c r="B189" s="140" t="s">
        <v>128</v>
      </c>
      <c r="D189" s="59"/>
      <c r="F189" s="57"/>
      <c r="H189" s="57"/>
      <c r="I189" s="57"/>
      <c r="J189" s="59"/>
      <c r="M189" s="57"/>
      <c r="O189" s="57"/>
    </row>
    <row r="190" spans="1:28" s="53" customFormat="1">
      <c r="D190" s="59"/>
      <c r="F190" s="57"/>
      <c r="H190" s="57"/>
      <c r="I190" s="57"/>
      <c r="J190" s="59"/>
      <c r="M190" s="57"/>
      <c r="O190" s="57"/>
    </row>
  </sheetData>
  <sheetProtection selectLockedCells="1" selectUnlockedCells="1"/>
  <mergeCells count="46">
    <mergeCell ref="A1:L1"/>
    <mergeCell ref="E2:G2"/>
    <mergeCell ref="E3:H3"/>
    <mergeCell ref="A5:C5"/>
    <mergeCell ref="L45:M45"/>
    <mergeCell ref="Q47:R47"/>
    <mergeCell ref="L52:M52"/>
    <mergeCell ref="L59:M59"/>
    <mergeCell ref="L66:M66"/>
    <mergeCell ref="L73:M73"/>
    <mergeCell ref="A80:B80"/>
    <mergeCell ref="L80:M80"/>
    <mergeCell ref="A88:B88"/>
    <mergeCell ref="L88:M88"/>
    <mergeCell ref="L96:M96"/>
    <mergeCell ref="Q98:R98"/>
    <mergeCell ref="L103:M103"/>
    <mergeCell ref="L110:M110"/>
    <mergeCell ref="L118:M118"/>
    <mergeCell ref="L125:M125"/>
    <mergeCell ref="A132:B132"/>
    <mergeCell ref="L132:M132"/>
    <mergeCell ref="A140:B140"/>
    <mergeCell ref="L140:M140"/>
    <mergeCell ref="Q148:R148"/>
    <mergeCell ref="A150:B150"/>
    <mergeCell ref="Q151:R151"/>
    <mergeCell ref="Q152:R152"/>
    <mergeCell ref="A155:B155"/>
    <mergeCell ref="Q156:R156"/>
    <mergeCell ref="Q157:R157"/>
    <mergeCell ref="A160:B160"/>
    <mergeCell ref="Q161:R161"/>
    <mergeCell ref="Q162:R162"/>
    <mergeCell ref="Q163:R163"/>
    <mergeCell ref="A165:B165"/>
    <mergeCell ref="Q176:R176"/>
    <mergeCell ref="Q177:R177"/>
    <mergeCell ref="Q178:R178"/>
    <mergeCell ref="A180:B180"/>
    <mergeCell ref="Q166:R166"/>
    <mergeCell ref="Q167:R167"/>
    <mergeCell ref="A169:B169"/>
    <mergeCell ref="Q171:R171"/>
    <mergeCell ref="Q172:R172"/>
    <mergeCell ref="A174:B174"/>
  </mergeCells>
  <phoneticPr fontId="47"/>
  <printOptions horizontalCentered="1" verticalCentered="1"/>
  <pageMargins left="0.31527777777777777" right="0.31527777777777777" top="0.19652777777777777" bottom="0.39374999999999999" header="0.51180555555555551" footer="0.51180555555555551"/>
  <pageSetup paperSize="8" scale="93" firstPageNumber="0" orientation="landscape" horizontalDpi="300" verticalDpi="300" r:id="rId1"/>
  <headerFooter alignWithMargins="0"/>
  <rowBreaks count="3" manualBreakCount="3">
    <brk id="41" max="16383" man="1"/>
    <brk id="92" max="16383" man="1"/>
    <brk id="14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N59"/>
  <sheetViews>
    <sheetView zoomScaleNormal="100" workbookViewId="0">
      <selection activeCell="E1" sqref="E1"/>
    </sheetView>
  </sheetViews>
  <sheetFormatPr defaultColWidth="8.875" defaultRowHeight="14.25"/>
  <cols>
    <col min="1" max="1" width="2.75" customWidth="1"/>
    <col min="2" max="2" width="28.75" customWidth="1"/>
    <col min="3" max="3" width="10.375" customWidth="1"/>
    <col min="4" max="4" width="9.625" customWidth="1"/>
    <col min="5" max="5" width="17.125" customWidth="1"/>
    <col min="6" max="7" width="11" customWidth="1"/>
    <col min="8" max="9" width="7.5" customWidth="1"/>
    <col min="10" max="10" width="24" customWidth="1"/>
    <col min="11" max="11" width="11" customWidth="1"/>
    <col min="12" max="12" width="8.875" customWidth="1"/>
    <col min="13" max="14" width="9" hidden="1" customWidth="1"/>
  </cols>
  <sheetData>
    <row r="1" spans="1:14" ht="18">
      <c r="B1" s="151" t="s">
        <v>129</v>
      </c>
    </row>
    <row r="2" spans="1:14" ht="15">
      <c r="B2" s="263" t="s">
        <v>265</v>
      </c>
      <c r="H2" s="152" t="s">
        <v>130</v>
      </c>
    </row>
    <row r="3" spans="1:14" ht="15">
      <c r="H3" s="152" t="s">
        <v>131</v>
      </c>
    </row>
    <row r="5" spans="1:14" ht="15">
      <c r="H5" s="152" t="s">
        <v>132</v>
      </c>
    </row>
    <row r="6" spans="1:14" ht="15.75">
      <c r="A6" s="153" t="s">
        <v>133</v>
      </c>
      <c r="B6" s="153" t="s">
        <v>134</v>
      </c>
    </row>
    <row r="7" spans="1:14" ht="15.75">
      <c r="A7" s="153"/>
      <c r="B7" s="153"/>
      <c r="C7" s="315" t="s">
        <v>22</v>
      </c>
      <c r="D7" s="315"/>
      <c r="E7" s="315"/>
      <c r="F7" s="330" t="s">
        <v>31</v>
      </c>
    </row>
    <row r="8" spans="1:14" ht="15">
      <c r="C8" s="315" t="s">
        <v>20</v>
      </c>
      <c r="D8" s="315"/>
      <c r="E8" s="154" t="s">
        <v>29</v>
      </c>
      <c r="F8" s="330"/>
    </row>
    <row r="9" spans="1:14" ht="15">
      <c r="B9" s="156" t="s">
        <v>42</v>
      </c>
      <c r="C9" s="337">
        <v>400</v>
      </c>
      <c r="D9" s="337"/>
      <c r="E9" s="157">
        <v>800</v>
      </c>
      <c r="F9" s="154">
        <v>200</v>
      </c>
    </row>
    <row r="10" spans="1:14" ht="15">
      <c r="B10" s="155" t="s">
        <v>44</v>
      </c>
      <c r="C10" s="337">
        <v>380</v>
      </c>
      <c r="D10" s="337"/>
      <c r="E10" s="157">
        <v>760</v>
      </c>
      <c r="F10" s="154">
        <v>200</v>
      </c>
    </row>
    <row r="13" spans="1:14" ht="15.75">
      <c r="A13" s="153" t="s">
        <v>135</v>
      </c>
    </row>
    <row r="14" spans="1:14" ht="9.75" customHeight="1">
      <c r="A14" s="153"/>
    </row>
    <row r="15" spans="1:14" ht="15">
      <c r="B15" s="330" t="s">
        <v>46</v>
      </c>
      <c r="C15" s="331" t="s">
        <v>136</v>
      </c>
      <c r="D15" s="331"/>
      <c r="E15" s="332" t="s">
        <v>137</v>
      </c>
      <c r="F15" s="332"/>
      <c r="G15" s="332"/>
      <c r="H15" s="333" t="s">
        <v>138</v>
      </c>
      <c r="I15" s="333"/>
      <c r="J15" s="333"/>
      <c r="K15" s="333"/>
      <c r="M15" t="s">
        <v>139</v>
      </c>
      <c r="N15" t="s">
        <v>139</v>
      </c>
    </row>
    <row r="16" spans="1:14" ht="15">
      <c r="B16" s="330"/>
      <c r="C16" s="331"/>
      <c r="D16" s="331"/>
      <c r="E16" s="330" t="s">
        <v>140</v>
      </c>
      <c r="F16" s="158" t="s">
        <v>141</v>
      </c>
      <c r="G16" s="323" t="s">
        <v>142</v>
      </c>
      <c r="H16" s="334" t="s">
        <v>140</v>
      </c>
      <c r="I16" s="334"/>
      <c r="J16" s="159" t="s">
        <v>143</v>
      </c>
      <c r="K16" s="335" t="s">
        <v>144</v>
      </c>
      <c r="M16" s="152" t="s">
        <v>143</v>
      </c>
      <c r="N16" s="152" t="s">
        <v>145</v>
      </c>
    </row>
    <row r="17" spans="1:14" ht="15">
      <c r="B17" s="330"/>
      <c r="C17" s="336" t="s">
        <v>146</v>
      </c>
      <c r="D17" s="336"/>
      <c r="E17" s="330"/>
      <c r="F17" s="161" t="s">
        <v>147</v>
      </c>
      <c r="G17" s="323"/>
      <c r="H17" s="334"/>
      <c r="I17" s="334"/>
      <c r="J17" s="162" t="s">
        <v>148</v>
      </c>
      <c r="K17" s="335"/>
      <c r="M17" s="152" t="s">
        <v>149</v>
      </c>
      <c r="N17" s="152" t="s">
        <v>150</v>
      </c>
    </row>
    <row r="18" spans="1:14" ht="15">
      <c r="B18" s="163" t="s">
        <v>21</v>
      </c>
      <c r="C18" s="328">
        <f>計算方法!$O$77</f>
        <v>9360</v>
      </c>
      <c r="D18" s="328"/>
      <c r="E18" s="164" t="s">
        <v>151</v>
      </c>
      <c r="F18" s="165" t="s">
        <v>152</v>
      </c>
      <c r="G18" s="165" t="s">
        <v>152</v>
      </c>
      <c r="H18" s="329" t="s">
        <v>153</v>
      </c>
      <c r="I18" s="329"/>
      <c r="J18" s="166" t="str">
        <f t="shared" ref="J18:J23" si="0">IF(C18&gt;=1000,"○","×")</f>
        <v>○</v>
      </c>
      <c r="K18" s="166">
        <v>53</v>
      </c>
      <c r="M18">
        <f t="shared" ref="M18:M24" si="1">IF(J18="○",1,0)</f>
        <v>1</v>
      </c>
      <c r="N18">
        <f>M18</f>
        <v>1</v>
      </c>
    </row>
    <row r="19" spans="1:14" ht="15">
      <c r="B19" s="167" t="s">
        <v>23</v>
      </c>
      <c r="C19" s="326">
        <f>計算方法!$O$64</f>
        <v>43156</v>
      </c>
      <c r="D19" s="326"/>
      <c r="E19" s="168" t="s">
        <v>154</v>
      </c>
      <c r="F19" s="169" t="str">
        <f>IF(C19&gt;=100,"○","×")</f>
        <v>○</v>
      </c>
      <c r="G19" s="169">
        <v>11</v>
      </c>
      <c r="H19" s="327" t="s">
        <v>153</v>
      </c>
      <c r="I19" s="327"/>
      <c r="J19" s="294" t="str">
        <f t="shared" si="0"/>
        <v>○</v>
      </c>
      <c r="K19" s="159">
        <v>80</v>
      </c>
      <c r="M19">
        <f t="shared" si="1"/>
        <v>1</v>
      </c>
      <c r="N19">
        <f t="shared" ref="N19:N24" si="2">N18+M19</f>
        <v>2</v>
      </c>
    </row>
    <row r="20" spans="1:14" ht="15">
      <c r="B20" s="170" t="s">
        <v>24</v>
      </c>
      <c r="C20" s="326">
        <f>計算方法!$O$85</f>
        <v>31714</v>
      </c>
      <c r="D20" s="326"/>
      <c r="E20" s="171" t="s">
        <v>151</v>
      </c>
      <c r="F20" s="172" t="s">
        <v>152</v>
      </c>
      <c r="G20" s="172" t="s">
        <v>152</v>
      </c>
      <c r="H20" s="327" t="s">
        <v>153</v>
      </c>
      <c r="I20" s="327"/>
      <c r="J20" s="294" t="str">
        <f t="shared" si="0"/>
        <v>○</v>
      </c>
      <c r="K20" s="159">
        <v>296</v>
      </c>
      <c r="M20">
        <f t="shared" si="1"/>
        <v>1</v>
      </c>
      <c r="N20">
        <f t="shared" si="2"/>
        <v>3</v>
      </c>
    </row>
    <row r="21" spans="1:14" ht="15">
      <c r="B21" s="170" t="s">
        <v>25</v>
      </c>
      <c r="C21" s="326">
        <f>計算方法!$O$92</f>
        <v>3600</v>
      </c>
      <c r="D21" s="326"/>
      <c r="E21" s="171" t="s">
        <v>151</v>
      </c>
      <c r="F21" s="172" t="s">
        <v>152</v>
      </c>
      <c r="G21" s="172" t="s">
        <v>152</v>
      </c>
      <c r="H21" s="327" t="s">
        <v>153</v>
      </c>
      <c r="I21" s="327"/>
      <c r="J21" s="294" t="str">
        <f t="shared" si="0"/>
        <v>○</v>
      </c>
      <c r="K21" s="159">
        <v>297</v>
      </c>
      <c r="M21">
        <f t="shared" si="1"/>
        <v>1</v>
      </c>
      <c r="N21">
        <f t="shared" si="2"/>
        <v>4</v>
      </c>
    </row>
    <row r="22" spans="1:14" ht="15">
      <c r="B22" s="167" t="s">
        <v>26</v>
      </c>
      <c r="C22" s="326">
        <f>計算方法!$O$56</f>
        <v>120960</v>
      </c>
      <c r="D22" s="326"/>
      <c r="E22" s="168" t="s">
        <v>154</v>
      </c>
      <c r="F22" s="169" t="str">
        <f>IF(C22&gt;=100,"○","×")</f>
        <v>○</v>
      </c>
      <c r="G22" s="169">
        <v>39</v>
      </c>
      <c r="H22" s="327" t="s">
        <v>153</v>
      </c>
      <c r="I22" s="327"/>
      <c r="J22" s="294" t="str">
        <f t="shared" si="0"/>
        <v>○</v>
      </c>
      <c r="K22" s="159">
        <v>300</v>
      </c>
      <c r="M22">
        <f t="shared" si="1"/>
        <v>1</v>
      </c>
      <c r="N22">
        <f t="shared" si="2"/>
        <v>5</v>
      </c>
    </row>
    <row r="23" spans="1:14" ht="15">
      <c r="B23" s="167" t="s">
        <v>155</v>
      </c>
      <c r="C23" s="326">
        <f>計算方法!$O$70</f>
        <v>24887.999999999996</v>
      </c>
      <c r="D23" s="326"/>
      <c r="E23" s="168" t="s">
        <v>154</v>
      </c>
      <c r="F23" s="169" t="str">
        <f>IF(C23&gt;=100,"○","×")</f>
        <v>○</v>
      </c>
      <c r="G23" s="169">
        <v>49</v>
      </c>
      <c r="H23" s="327" t="s">
        <v>153</v>
      </c>
      <c r="I23" s="327"/>
      <c r="J23" s="294" t="str">
        <f t="shared" si="0"/>
        <v>○</v>
      </c>
      <c r="K23" s="159">
        <v>392</v>
      </c>
      <c r="M23">
        <f t="shared" si="1"/>
        <v>1</v>
      </c>
      <c r="N23">
        <f t="shared" si="2"/>
        <v>6</v>
      </c>
    </row>
    <row r="24" spans="1:14" ht="15">
      <c r="B24" s="173" t="s">
        <v>28</v>
      </c>
      <c r="C24" s="318">
        <f>計算方法!$O$49</f>
        <v>5659.2</v>
      </c>
      <c r="D24" s="318"/>
      <c r="E24" s="174" t="s">
        <v>154</v>
      </c>
      <c r="F24" s="175" t="str">
        <f>IF(C24&gt;=100,"○","×")</f>
        <v>○</v>
      </c>
      <c r="G24" s="175">
        <v>50</v>
      </c>
      <c r="H24" s="319" t="s">
        <v>156</v>
      </c>
      <c r="I24" s="319"/>
      <c r="J24" s="176" t="str">
        <f>IF(C24&gt;=500,"○","×")</f>
        <v>○</v>
      </c>
      <c r="K24" s="176">
        <v>400</v>
      </c>
      <c r="M24">
        <f t="shared" si="1"/>
        <v>1</v>
      </c>
      <c r="N24">
        <f t="shared" si="2"/>
        <v>7</v>
      </c>
    </row>
    <row r="25" spans="1:14" ht="8.25" customHeight="1"/>
    <row r="26" spans="1:14" ht="15">
      <c r="B26" s="14" t="s">
        <v>157</v>
      </c>
      <c r="F26" s="177" t="s">
        <v>158</v>
      </c>
      <c r="G26" s="177"/>
    </row>
    <row r="27" spans="1:14" ht="15">
      <c r="B27" s="152" t="s">
        <v>159</v>
      </c>
    </row>
    <row r="28" spans="1:14" ht="15">
      <c r="B28" s="152" t="s">
        <v>160</v>
      </c>
    </row>
    <row r="31" spans="1:14" ht="15.75">
      <c r="A31" s="153" t="s">
        <v>161</v>
      </c>
    </row>
    <row r="32" spans="1:14" ht="9.75" customHeight="1">
      <c r="A32" s="153"/>
    </row>
    <row r="33" spans="1:10" ht="14.25" customHeight="1">
      <c r="A33" s="153"/>
      <c r="B33" s="320" t="s">
        <v>162</v>
      </c>
      <c r="C33" s="321" t="s">
        <v>137</v>
      </c>
      <c r="D33" s="321"/>
      <c r="E33" s="321"/>
      <c r="F33" s="321"/>
      <c r="G33" s="321"/>
      <c r="H33" s="322" t="s">
        <v>163</v>
      </c>
      <c r="I33" s="322"/>
      <c r="J33" s="322"/>
    </row>
    <row r="34" spans="1:10" ht="14.25" customHeight="1">
      <c r="B34" s="320"/>
      <c r="C34" s="323" t="s">
        <v>142</v>
      </c>
      <c r="D34" s="158" t="s">
        <v>141</v>
      </c>
      <c r="E34" s="165" t="s">
        <v>164</v>
      </c>
      <c r="F34" s="324" t="s">
        <v>165</v>
      </c>
      <c r="G34" s="320" t="s">
        <v>166</v>
      </c>
      <c r="H34" s="325" t="s">
        <v>144</v>
      </c>
      <c r="I34" s="159" t="s">
        <v>143</v>
      </c>
      <c r="J34" s="320" t="s">
        <v>166</v>
      </c>
    </row>
    <row r="35" spans="1:10" ht="15">
      <c r="B35" s="320"/>
      <c r="C35" s="323"/>
      <c r="D35" s="178" t="s">
        <v>147</v>
      </c>
      <c r="E35" s="160" t="s">
        <v>167</v>
      </c>
      <c r="F35" s="324"/>
      <c r="G35" s="320"/>
      <c r="H35" s="325"/>
      <c r="I35" s="179" t="s">
        <v>148</v>
      </c>
      <c r="J35" s="320"/>
    </row>
    <row r="36" spans="1:10" ht="15">
      <c r="B36" s="163" t="s">
        <v>21</v>
      </c>
      <c r="C36" s="165" t="s">
        <v>152</v>
      </c>
      <c r="D36" s="165" t="s">
        <v>152</v>
      </c>
      <c r="E36" s="180">
        <f>計算方法!$M$77</f>
        <v>9400</v>
      </c>
      <c r="F36" s="180">
        <f>計算方法!$M$129</f>
        <v>8900</v>
      </c>
      <c r="G36" s="181">
        <f>計算方法!$R$173</f>
        <v>1</v>
      </c>
      <c r="H36" s="295">
        <v>53</v>
      </c>
      <c r="I36" s="166" t="str">
        <f t="shared" ref="I36:I42" si="3">J18</f>
        <v>○</v>
      </c>
      <c r="J36" s="181">
        <f>計算方法!$R$173</f>
        <v>1</v>
      </c>
    </row>
    <row r="37" spans="1:10" ht="15">
      <c r="B37" s="167" t="s">
        <v>23</v>
      </c>
      <c r="C37" s="169">
        <v>11</v>
      </c>
      <c r="D37" s="169" t="str">
        <f>$F$19</f>
        <v>○</v>
      </c>
      <c r="E37" s="182">
        <f>計算方法!$M$64</f>
        <v>43000</v>
      </c>
      <c r="F37" s="182">
        <f>計算方法!$M$115</f>
        <v>41000</v>
      </c>
      <c r="G37" s="183">
        <f>計算方法!$R$164</f>
        <v>4.0999999999999996</v>
      </c>
      <c r="H37" s="294">
        <v>80</v>
      </c>
      <c r="I37" s="294" t="str">
        <f t="shared" si="3"/>
        <v>○</v>
      </c>
      <c r="J37" s="183">
        <f>計算方法!$R$164</f>
        <v>4.0999999999999996</v>
      </c>
    </row>
    <row r="38" spans="1:10" ht="15">
      <c r="B38" s="170" t="s">
        <v>24</v>
      </c>
      <c r="C38" s="172" t="s">
        <v>152</v>
      </c>
      <c r="D38" s="172" t="s">
        <v>152</v>
      </c>
      <c r="E38" s="182">
        <f>計算方法!$M$85</f>
        <v>32000</v>
      </c>
      <c r="F38" s="182">
        <f>計算方法!$M$137</f>
        <v>30000</v>
      </c>
      <c r="G38" s="183">
        <f>計算方法!$R$179</f>
        <v>1.1000000000000001</v>
      </c>
      <c r="H38" s="294">
        <v>296</v>
      </c>
      <c r="I38" s="294" t="str">
        <f t="shared" si="3"/>
        <v>○</v>
      </c>
      <c r="J38" s="183">
        <f>計算方法!$R$179</f>
        <v>1.1000000000000001</v>
      </c>
    </row>
    <row r="39" spans="1:10" ht="15">
      <c r="B39" s="170" t="s">
        <v>25</v>
      </c>
      <c r="C39" s="172" t="s">
        <v>152</v>
      </c>
      <c r="D39" s="172" t="s">
        <v>152</v>
      </c>
      <c r="E39" s="182">
        <f>計算方法!$M$92</f>
        <v>3600</v>
      </c>
      <c r="F39" s="182">
        <f>計算方法!$M$144</f>
        <v>3400</v>
      </c>
      <c r="G39" s="183">
        <f>計算方法!$R$182</f>
        <v>0.1</v>
      </c>
      <c r="H39" s="294">
        <v>297</v>
      </c>
      <c r="I39" s="294" t="str">
        <f t="shared" si="3"/>
        <v>○</v>
      </c>
      <c r="J39" s="183">
        <f>計算方法!$R$182</f>
        <v>0.1</v>
      </c>
    </row>
    <row r="40" spans="1:10" ht="15">
      <c r="B40" s="167" t="s">
        <v>26</v>
      </c>
      <c r="C40" s="169">
        <v>39</v>
      </c>
      <c r="D40" s="169" t="str">
        <f>F22</f>
        <v>○</v>
      </c>
      <c r="E40" s="182">
        <f>計算方法!$M$56</f>
        <v>120000</v>
      </c>
      <c r="F40" s="182">
        <f>計算方法!$M$107</f>
        <v>110000</v>
      </c>
      <c r="G40" s="183">
        <f>計算方法!$R$158</f>
        <v>43</v>
      </c>
      <c r="H40" s="294">
        <v>300</v>
      </c>
      <c r="I40" s="294" t="str">
        <f t="shared" si="3"/>
        <v>○</v>
      </c>
      <c r="J40" s="183">
        <f>計算方法!$R$158</f>
        <v>43</v>
      </c>
    </row>
    <row r="41" spans="1:10" ht="15">
      <c r="B41" s="167" t="s">
        <v>51</v>
      </c>
      <c r="C41" s="169">
        <v>49</v>
      </c>
      <c r="D41" s="169" t="str">
        <f>F23</f>
        <v>○</v>
      </c>
      <c r="E41" s="182">
        <f>計算方法!$M$70</f>
        <v>25000</v>
      </c>
      <c r="F41" s="182">
        <f>計算方法!$M$122</f>
        <v>24000</v>
      </c>
      <c r="G41" s="183">
        <f>計算方法!$R$168</f>
        <v>62</v>
      </c>
      <c r="H41" s="294">
        <v>392</v>
      </c>
      <c r="I41" s="294" t="str">
        <f t="shared" si="3"/>
        <v>○</v>
      </c>
      <c r="J41" s="183">
        <f>計算方法!$R$168</f>
        <v>62</v>
      </c>
    </row>
    <row r="42" spans="1:10" ht="15">
      <c r="B42" s="173" t="s">
        <v>28</v>
      </c>
      <c r="C42" s="175">
        <v>50</v>
      </c>
      <c r="D42" s="175" t="str">
        <f>F24</f>
        <v>○</v>
      </c>
      <c r="E42" s="184">
        <f>計算方法!$M$49</f>
        <v>5700</v>
      </c>
      <c r="F42" s="184">
        <f>計算方法!$M$100</f>
        <v>5400</v>
      </c>
      <c r="G42" s="185">
        <f>計算方法!$R$153</f>
        <v>6.9</v>
      </c>
      <c r="H42" s="296">
        <v>400</v>
      </c>
      <c r="I42" s="176" t="str">
        <f t="shared" si="3"/>
        <v>○</v>
      </c>
      <c r="J42" s="185">
        <f>計算方法!$R$153</f>
        <v>6.9</v>
      </c>
    </row>
    <row r="43" spans="1:10">
      <c r="F43" s="186" t="s">
        <v>168</v>
      </c>
    </row>
    <row r="44" spans="1:10" ht="15">
      <c r="D44" s="152" t="s">
        <v>9</v>
      </c>
    </row>
    <row r="46" spans="1:10" ht="15.75">
      <c r="A46" s="153" t="s">
        <v>169</v>
      </c>
    </row>
    <row r="47" spans="1:10" ht="15.75">
      <c r="B47" s="187" t="s">
        <v>170</v>
      </c>
    </row>
    <row r="48" spans="1:10" ht="15">
      <c r="B48" s="188"/>
      <c r="C48" s="315" t="s">
        <v>171</v>
      </c>
      <c r="D48" s="315"/>
      <c r="E48" s="315"/>
      <c r="F48" s="315"/>
      <c r="G48" s="315"/>
      <c r="H48" s="315" t="s">
        <v>172</v>
      </c>
      <c r="I48" s="315"/>
      <c r="J48" s="315"/>
    </row>
    <row r="49" spans="2:10" ht="15">
      <c r="B49" s="189" t="s">
        <v>173</v>
      </c>
      <c r="C49" s="190" t="s">
        <v>174</v>
      </c>
      <c r="D49" s="191"/>
      <c r="E49" s="191"/>
      <c r="F49" s="191"/>
      <c r="G49" s="192"/>
      <c r="H49" s="190" t="s">
        <v>175</v>
      </c>
      <c r="I49" s="191"/>
      <c r="J49" s="192"/>
    </row>
    <row r="50" spans="2:10" ht="14.25" customHeight="1">
      <c r="B50" s="193" t="s">
        <v>176</v>
      </c>
      <c r="C50" s="194" t="s">
        <v>177</v>
      </c>
      <c r="D50" s="195"/>
      <c r="E50" s="195"/>
      <c r="F50" s="195"/>
      <c r="G50" s="196"/>
      <c r="H50" s="316" t="s">
        <v>178</v>
      </c>
      <c r="I50" s="316"/>
      <c r="J50" s="316"/>
    </row>
    <row r="51" spans="2:10" ht="15">
      <c r="B51" s="193"/>
      <c r="C51" s="194" t="s">
        <v>179</v>
      </c>
      <c r="D51" s="195"/>
      <c r="E51" s="195"/>
      <c r="F51" s="195"/>
      <c r="G51" s="196"/>
      <c r="H51" s="316"/>
      <c r="I51" s="316"/>
      <c r="J51" s="316"/>
    </row>
    <row r="52" spans="2:10" ht="15">
      <c r="B52" s="193"/>
      <c r="C52" s="194" t="s">
        <v>180</v>
      </c>
      <c r="D52" s="195"/>
      <c r="E52" s="195"/>
      <c r="F52" s="195"/>
      <c r="G52" s="196"/>
      <c r="H52" s="316"/>
      <c r="I52" s="316"/>
      <c r="J52" s="316"/>
    </row>
    <row r="53" spans="2:10" ht="15">
      <c r="B53" s="197"/>
      <c r="C53" s="198" t="s">
        <v>181</v>
      </c>
      <c r="D53" s="199"/>
      <c r="E53" s="199"/>
      <c r="F53" s="199"/>
      <c r="G53" s="200"/>
      <c r="H53" s="198"/>
      <c r="I53" s="199"/>
      <c r="J53" s="200"/>
    </row>
    <row r="54" spans="2:10" ht="15">
      <c r="B54" s="201" t="s">
        <v>139</v>
      </c>
      <c r="C54" s="202" t="s">
        <v>182</v>
      </c>
      <c r="D54" s="203"/>
      <c r="E54" s="203"/>
      <c r="F54" s="203"/>
      <c r="G54" s="204"/>
      <c r="H54" s="202" t="s">
        <v>183</v>
      </c>
      <c r="I54" s="203"/>
      <c r="J54" s="204"/>
    </row>
    <row r="55" spans="2:10" ht="15">
      <c r="B55" s="205" t="s">
        <v>184</v>
      </c>
      <c r="C55" s="206" t="s">
        <v>181</v>
      </c>
      <c r="D55" s="207"/>
      <c r="E55" s="207"/>
      <c r="F55" s="207"/>
      <c r="G55" s="208"/>
      <c r="H55" s="209" t="s">
        <v>185</v>
      </c>
      <c r="I55" s="210"/>
      <c r="J55" s="211"/>
    </row>
    <row r="56" spans="2:10" ht="14.25" customHeight="1">
      <c r="B56" s="205"/>
      <c r="C56" s="206"/>
      <c r="D56" s="207"/>
      <c r="E56" s="207"/>
      <c r="F56" s="207"/>
      <c r="G56" s="208"/>
      <c r="H56" s="317" t="s">
        <v>186</v>
      </c>
      <c r="I56" s="317"/>
      <c r="J56" s="317"/>
    </row>
    <row r="57" spans="2:10" ht="15">
      <c r="B57" s="205"/>
      <c r="C57" s="212" t="s">
        <v>187</v>
      </c>
      <c r="D57" s="213"/>
      <c r="E57" s="207"/>
      <c r="F57" s="207"/>
      <c r="G57" s="208"/>
      <c r="H57" s="317"/>
      <c r="I57" s="317"/>
      <c r="J57" s="317"/>
    </row>
    <row r="58" spans="2:10" ht="15">
      <c r="B58" s="205"/>
      <c r="C58" s="209" t="s">
        <v>188</v>
      </c>
      <c r="D58" s="207"/>
      <c r="E58" s="207"/>
      <c r="F58" s="207"/>
      <c r="G58" s="208"/>
      <c r="H58" s="317"/>
      <c r="I58" s="317"/>
      <c r="J58" s="317"/>
    </row>
    <row r="59" spans="2:10">
      <c r="B59" s="214"/>
      <c r="C59" s="215"/>
      <c r="D59" s="216"/>
      <c r="E59" s="216"/>
      <c r="F59" s="216"/>
      <c r="G59" s="217"/>
      <c r="H59" s="317"/>
      <c r="I59" s="317"/>
      <c r="J59" s="317"/>
    </row>
  </sheetData>
  <sheetProtection selectLockedCells="1" selectUnlockedCells="1"/>
  <mergeCells count="40">
    <mergeCell ref="C7:E7"/>
    <mergeCell ref="F7:F8"/>
    <mergeCell ref="C8:D8"/>
    <mergeCell ref="C9:D9"/>
    <mergeCell ref="C10:D10"/>
    <mergeCell ref="B15:B17"/>
    <mergeCell ref="C15:D16"/>
    <mergeCell ref="E15:G15"/>
    <mergeCell ref="H15:K15"/>
    <mergeCell ref="E16:E17"/>
    <mergeCell ref="G16:G17"/>
    <mergeCell ref="H16:I17"/>
    <mergeCell ref="K16:K17"/>
    <mergeCell ref="C17:D17"/>
    <mergeCell ref="C18:D18"/>
    <mergeCell ref="H18:I18"/>
    <mergeCell ref="C19:D19"/>
    <mergeCell ref="H19:I19"/>
    <mergeCell ref="C20:D20"/>
    <mergeCell ref="H20:I20"/>
    <mergeCell ref="C21:D21"/>
    <mergeCell ref="H21:I21"/>
    <mergeCell ref="C22:D22"/>
    <mergeCell ref="H22:I22"/>
    <mergeCell ref="C23:D23"/>
    <mergeCell ref="H23:I23"/>
    <mergeCell ref="B33:B35"/>
    <mergeCell ref="C33:G33"/>
    <mergeCell ref="H33:J33"/>
    <mergeCell ref="C34:C35"/>
    <mergeCell ref="F34:F35"/>
    <mergeCell ref="G34:G35"/>
    <mergeCell ref="H34:H35"/>
    <mergeCell ref="J34:J35"/>
    <mergeCell ref="C48:G48"/>
    <mergeCell ref="H48:J48"/>
    <mergeCell ref="H50:J52"/>
    <mergeCell ref="H56:J59"/>
    <mergeCell ref="C24:D24"/>
    <mergeCell ref="H24:I24"/>
  </mergeCells>
  <phoneticPr fontId="47"/>
  <pageMargins left="0.59027777777777779" right="0.59027777777777779" top="0.98402777777777772" bottom="0.98402777777777772" header="0.51180555555555551" footer="0.51180555555555551"/>
  <pageSetup paperSize="9" scale="60" firstPageNumber="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32"/>
  <sheetViews>
    <sheetView zoomScaleNormal="100" workbookViewId="0">
      <selection activeCell="G7" sqref="G7:K7"/>
    </sheetView>
  </sheetViews>
  <sheetFormatPr defaultColWidth="8.875" defaultRowHeight="14.25"/>
  <cols>
    <col min="1" max="1" width="0.5" customWidth="1"/>
    <col min="2" max="2" width="12.125" customWidth="1"/>
    <col min="3" max="3" width="10.625" customWidth="1"/>
    <col min="4" max="4" width="9.375" customWidth="1"/>
    <col min="5" max="5" width="14" customWidth="1"/>
    <col min="6" max="6" width="9.875" customWidth="1"/>
    <col min="7" max="7" width="8.875" customWidth="1"/>
    <col min="8" max="8" width="7.375" customWidth="1"/>
    <col min="9" max="9" width="11.125" customWidth="1"/>
    <col min="10" max="10" width="8.875" customWidth="1"/>
    <col min="11" max="11" width="10.25" customWidth="1"/>
    <col min="12" max="12" width="0.625" customWidth="1"/>
  </cols>
  <sheetData>
    <row r="1" spans="2:12">
      <c r="B1" s="263" t="s">
        <v>249</v>
      </c>
    </row>
    <row r="2" spans="2:12" ht="5.45" customHeight="1">
      <c r="B2" s="248"/>
      <c r="C2" s="249"/>
      <c r="D2" s="249"/>
      <c r="E2" s="249"/>
      <c r="F2" s="249"/>
      <c r="G2" s="249"/>
      <c r="H2" s="249"/>
      <c r="I2" s="249"/>
      <c r="J2" s="249"/>
      <c r="K2" s="249"/>
      <c r="L2" s="250"/>
    </row>
    <row r="3" spans="2:12" ht="56.45" customHeight="1">
      <c r="B3" s="251"/>
      <c r="C3" s="360" t="s">
        <v>189</v>
      </c>
      <c r="D3" s="360"/>
      <c r="E3" s="360"/>
      <c r="F3" s="360"/>
      <c r="G3" s="360"/>
      <c r="H3" s="360"/>
      <c r="I3" s="360"/>
      <c r="J3" s="360"/>
      <c r="K3" s="3"/>
      <c r="L3" s="252"/>
    </row>
    <row r="4" spans="2:12" ht="29.45" customHeight="1">
      <c r="B4" s="253"/>
      <c r="C4" s="6"/>
      <c r="D4" s="6"/>
      <c r="E4" s="6"/>
      <c r="F4" s="6"/>
      <c r="G4" s="366" t="s">
        <v>190</v>
      </c>
      <c r="H4" s="366"/>
      <c r="I4" s="366"/>
      <c r="J4" s="366"/>
      <c r="K4" s="367"/>
      <c r="L4" s="252"/>
    </row>
    <row r="5" spans="2:12" ht="17.45" customHeight="1">
      <c r="B5" s="361" t="s">
        <v>191</v>
      </c>
      <c r="C5" s="362"/>
      <c r="D5" s="6"/>
      <c r="E5" s="6"/>
      <c r="F5" s="6"/>
      <c r="G5" s="6"/>
      <c r="H5" s="6"/>
      <c r="I5" s="6"/>
      <c r="J5" s="6"/>
      <c r="K5" s="7"/>
      <c r="L5" s="252"/>
    </row>
    <row r="6" spans="2:12">
      <c r="B6" s="253"/>
      <c r="C6" s="6"/>
      <c r="D6" s="6"/>
      <c r="E6" s="6"/>
      <c r="F6" s="6"/>
      <c r="G6" s="6"/>
      <c r="H6" s="6"/>
      <c r="I6" s="6"/>
      <c r="J6" s="6"/>
      <c r="K6" s="7"/>
      <c r="L6" s="252"/>
    </row>
    <row r="7" spans="2:12" ht="36.6" customHeight="1">
      <c r="B7" s="253"/>
      <c r="C7" s="6"/>
      <c r="D7" s="6"/>
      <c r="E7" s="6"/>
      <c r="F7" s="219" t="s">
        <v>192</v>
      </c>
      <c r="G7" s="363"/>
      <c r="H7" s="363"/>
      <c r="I7" s="363"/>
      <c r="J7" s="363"/>
      <c r="K7" s="363"/>
      <c r="L7" s="252"/>
    </row>
    <row r="8" spans="2:12" ht="36.6" customHeight="1">
      <c r="B8" s="253"/>
      <c r="C8" s="6"/>
      <c r="D8" s="6"/>
      <c r="E8" s="6"/>
      <c r="F8" s="219" t="s">
        <v>193</v>
      </c>
      <c r="G8" s="364" t="s">
        <v>194</v>
      </c>
      <c r="H8" s="364"/>
      <c r="I8" s="364"/>
      <c r="J8" s="364"/>
      <c r="K8" s="364"/>
      <c r="L8" s="252"/>
    </row>
    <row r="9" spans="2:12" ht="15">
      <c r="B9" s="253"/>
      <c r="C9" s="6"/>
      <c r="D9" s="6"/>
      <c r="E9" s="6"/>
      <c r="F9" s="365" t="s">
        <v>195</v>
      </c>
      <c r="G9" s="365"/>
      <c r="H9" s="365"/>
      <c r="I9" s="365"/>
      <c r="J9" s="365"/>
      <c r="K9" s="365"/>
      <c r="L9" s="252"/>
    </row>
    <row r="10" spans="2:12">
      <c r="B10" s="253"/>
      <c r="C10" s="6"/>
      <c r="D10" s="6"/>
      <c r="E10" s="6"/>
      <c r="F10" s="6"/>
      <c r="G10" s="6"/>
      <c r="H10" s="6"/>
      <c r="I10" s="6"/>
      <c r="J10" s="6"/>
      <c r="K10" s="7"/>
      <c r="L10" s="252"/>
    </row>
    <row r="11" spans="2:12">
      <c r="B11" s="253"/>
      <c r="C11" s="6"/>
      <c r="D11" s="6"/>
      <c r="E11" s="6"/>
      <c r="F11" s="6"/>
      <c r="G11" s="6"/>
      <c r="H11" s="6"/>
      <c r="I11" s="6"/>
      <c r="J11" s="6"/>
      <c r="K11" s="7"/>
      <c r="L11" s="252"/>
    </row>
    <row r="12" spans="2:12" s="220" customFormat="1" ht="18" customHeight="1">
      <c r="B12" s="357" t="s">
        <v>196</v>
      </c>
      <c r="C12" s="358"/>
      <c r="D12" s="358"/>
      <c r="E12" s="358"/>
      <c r="F12" s="358"/>
      <c r="G12" s="358"/>
      <c r="H12" s="358"/>
      <c r="I12" s="358"/>
      <c r="J12" s="358"/>
      <c r="K12" s="358"/>
      <c r="L12" s="254"/>
    </row>
    <row r="13" spans="2:12" s="220" customFormat="1" ht="18" customHeight="1">
      <c r="B13" s="255" t="s">
        <v>197</v>
      </c>
      <c r="C13" s="219"/>
      <c r="D13" s="219"/>
      <c r="E13" s="219"/>
      <c r="F13" s="219"/>
      <c r="G13" s="219"/>
      <c r="H13" s="219"/>
      <c r="I13" s="219"/>
      <c r="J13" s="219"/>
      <c r="K13" s="221"/>
      <c r="L13" s="254"/>
    </row>
    <row r="14" spans="2:12">
      <c r="B14" s="253"/>
      <c r="C14" s="6"/>
      <c r="D14" s="6"/>
      <c r="E14" s="6"/>
      <c r="F14" s="6"/>
      <c r="G14" s="6"/>
      <c r="H14" s="6"/>
      <c r="I14" s="6"/>
      <c r="J14" s="6"/>
      <c r="K14" s="7"/>
      <c r="L14" s="252"/>
    </row>
    <row r="15" spans="2:12" ht="41.25" customHeight="1">
      <c r="B15" s="338" t="s">
        <v>198</v>
      </c>
      <c r="C15" s="339"/>
      <c r="D15" s="339"/>
      <c r="E15" s="359"/>
      <c r="F15" s="359"/>
      <c r="G15" s="359"/>
      <c r="H15" s="359"/>
      <c r="I15" s="359"/>
      <c r="J15" s="359"/>
      <c r="K15" s="359"/>
      <c r="L15" s="252"/>
    </row>
    <row r="16" spans="2:12" ht="41.25" customHeight="1">
      <c r="B16" s="338" t="s">
        <v>199</v>
      </c>
      <c r="C16" s="339"/>
      <c r="D16" s="339"/>
      <c r="E16" s="359"/>
      <c r="F16" s="359"/>
      <c r="G16" s="359"/>
      <c r="H16" s="359"/>
      <c r="I16" s="359"/>
      <c r="J16" s="359"/>
      <c r="K16" s="359"/>
      <c r="L16" s="252"/>
    </row>
    <row r="17" spans="1:12" ht="41.25" customHeight="1">
      <c r="B17" s="338" t="s">
        <v>200</v>
      </c>
      <c r="C17" s="339"/>
      <c r="D17" s="339"/>
      <c r="E17" s="330" t="s">
        <v>201</v>
      </c>
      <c r="F17" s="330"/>
      <c r="G17" s="330"/>
      <c r="H17" s="330"/>
      <c r="I17" s="330"/>
      <c r="J17" s="330"/>
      <c r="K17" s="330"/>
      <c r="L17" s="252"/>
    </row>
    <row r="18" spans="1:12" ht="41.25" customHeight="1">
      <c r="B18" s="338" t="s">
        <v>202</v>
      </c>
      <c r="C18" s="339"/>
      <c r="D18" s="339"/>
      <c r="E18" s="355" t="s">
        <v>203</v>
      </c>
      <c r="F18" s="355"/>
      <c r="G18" s="355"/>
      <c r="H18" s="355"/>
      <c r="I18" s="356" t="s">
        <v>204</v>
      </c>
      <c r="J18" s="356"/>
      <c r="K18" s="356"/>
      <c r="L18" s="252"/>
    </row>
    <row r="19" spans="1:12" ht="41.25" customHeight="1">
      <c r="B19" s="338" t="s">
        <v>205</v>
      </c>
      <c r="C19" s="339"/>
      <c r="D19" s="339"/>
      <c r="E19" s="350"/>
      <c r="F19" s="350"/>
      <c r="G19" s="350"/>
      <c r="H19" s="350"/>
      <c r="I19" s="350"/>
      <c r="J19" s="350"/>
      <c r="K19" s="350"/>
      <c r="L19" s="252"/>
    </row>
    <row r="20" spans="1:12" ht="24" customHeight="1">
      <c r="A20" s="351"/>
      <c r="B20" s="352" t="s">
        <v>206</v>
      </c>
      <c r="C20" s="353" t="s">
        <v>207</v>
      </c>
      <c r="D20" s="353"/>
      <c r="E20" s="353"/>
      <c r="F20" s="354" t="s">
        <v>208</v>
      </c>
      <c r="G20" s="354"/>
      <c r="H20" s="354"/>
      <c r="I20" s="353" t="s">
        <v>207</v>
      </c>
      <c r="J20" s="353"/>
      <c r="K20" s="353"/>
      <c r="L20" s="252"/>
    </row>
    <row r="21" spans="1:12" ht="24" customHeight="1">
      <c r="A21" s="351"/>
      <c r="B21" s="352"/>
      <c r="C21" s="336" t="s">
        <v>209</v>
      </c>
      <c r="D21" s="336"/>
      <c r="E21" s="336"/>
      <c r="F21" s="354"/>
      <c r="G21" s="354"/>
      <c r="H21" s="354"/>
      <c r="I21" s="336" t="s">
        <v>209</v>
      </c>
      <c r="J21" s="336"/>
      <c r="K21" s="336"/>
      <c r="L21" s="252"/>
    </row>
    <row r="22" spans="1:12" ht="36.6" customHeight="1">
      <c r="B22" s="338" t="s">
        <v>210</v>
      </c>
      <c r="C22" s="339"/>
      <c r="D22" s="339"/>
      <c r="E22" s="339"/>
      <c r="F22" s="340" t="s">
        <v>211</v>
      </c>
      <c r="G22" s="340"/>
      <c r="H22" s="340"/>
      <c r="I22" s="340"/>
      <c r="J22" s="340"/>
      <c r="K22" s="340"/>
      <c r="L22" s="252"/>
    </row>
    <row r="23" spans="1:12" ht="79.900000000000006" customHeight="1">
      <c r="B23" s="341" t="s">
        <v>212</v>
      </c>
      <c r="C23" s="342"/>
      <c r="D23" s="342"/>
      <c r="E23" s="342"/>
      <c r="F23" s="342"/>
      <c r="G23" s="342"/>
      <c r="H23" s="342"/>
      <c r="I23" s="342"/>
      <c r="J23" s="342"/>
      <c r="K23" s="342"/>
      <c r="L23" s="252"/>
    </row>
    <row r="24" spans="1:12" s="220" customFormat="1" ht="33.75" customHeight="1">
      <c r="B24" s="343" t="s">
        <v>213</v>
      </c>
      <c r="C24" s="344" t="s">
        <v>214</v>
      </c>
      <c r="D24" s="344"/>
      <c r="E24" s="345"/>
      <c r="F24" s="345"/>
      <c r="G24" s="345"/>
      <c r="H24" s="345"/>
      <c r="I24" s="345"/>
      <c r="J24" s="345"/>
      <c r="K24" s="345"/>
      <c r="L24" s="254"/>
    </row>
    <row r="25" spans="1:12" s="220" customFormat="1" ht="33.75" customHeight="1">
      <c r="B25" s="343"/>
      <c r="C25" s="346" t="s">
        <v>215</v>
      </c>
      <c r="D25" s="346"/>
      <c r="E25" s="347"/>
      <c r="F25" s="347"/>
      <c r="G25" s="347"/>
      <c r="H25" s="347"/>
      <c r="I25" s="347"/>
      <c r="J25" s="347"/>
      <c r="K25" s="347"/>
      <c r="L25" s="254"/>
    </row>
    <row r="26" spans="1:12" s="220" customFormat="1" ht="33.75" customHeight="1">
      <c r="B26" s="343"/>
      <c r="C26" s="346" t="s">
        <v>216</v>
      </c>
      <c r="D26" s="346"/>
      <c r="E26" s="347"/>
      <c r="F26" s="347"/>
      <c r="G26" s="347"/>
      <c r="H26" s="347"/>
      <c r="I26" s="347"/>
      <c r="J26" s="347"/>
      <c r="K26" s="347"/>
      <c r="L26" s="254"/>
    </row>
    <row r="27" spans="1:12" s="220" customFormat="1" ht="33.75" customHeight="1">
      <c r="B27" s="343"/>
      <c r="C27" s="346" t="s">
        <v>217</v>
      </c>
      <c r="D27" s="346"/>
      <c r="E27" s="347"/>
      <c r="F27" s="347"/>
      <c r="G27" s="347"/>
      <c r="H27" s="347"/>
      <c r="I27" s="347"/>
      <c r="J27" s="347"/>
      <c r="K27" s="347"/>
      <c r="L27" s="254"/>
    </row>
    <row r="28" spans="1:12" s="220" customFormat="1" ht="33.75" customHeight="1">
      <c r="B28" s="343"/>
      <c r="C28" s="348" t="s">
        <v>218</v>
      </c>
      <c r="D28" s="348"/>
      <c r="E28" s="349"/>
      <c r="F28" s="349"/>
      <c r="G28" s="349"/>
      <c r="H28" s="349"/>
      <c r="I28" s="349"/>
      <c r="J28" s="349"/>
      <c r="K28" s="349"/>
      <c r="L28" s="254"/>
    </row>
    <row r="29" spans="1:12" ht="15">
      <c r="B29" s="256" t="s">
        <v>219</v>
      </c>
      <c r="C29" s="6"/>
      <c r="D29" s="6"/>
      <c r="E29" s="6"/>
      <c r="F29" s="6"/>
      <c r="G29" s="6"/>
      <c r="H29" s="6"/>
      <c r="I29" s="6"/>
      <c r="J29" s="6"/>
      <c r="K29" s="257"/>
      <c r="L29" s="252"/>
    </row>
    <row r="30" spans="1:12" ht="15">
      <c r="B30" s="256" t="s">
        <v>220</v>
      </c>
      <c r="C30" s="6"/>
      <c r="D30" s="6"/>
      <c r="E30" s="6"/>
      <c r="F30" s="6"/>
      <c r="G30" s="6"/>
      <c r="H30" s="6"/>
      <c r="I30" s="6"/>
      <c r="J30" s="6"/>
      <c r="K30" s="6"/>
      <c r="L30" s="252"/>
    </row>
    <row r="31" spans="1:12" ht="15">
      <c r="B31" s="258" t="s">
        <v>221</v>
      </c>
      <c r="C31" s="259"/>
      <c r="D31" s="259"/>
      <c r="E31" s="259"/>
      <c r="F31" s="259"/>
      <c r="G31" s="259"/>
      <c r="H31" s="259"/>
      <c r="I31" s="259"/>
      <c r="J31" s="259"/>
      <c r="K31" s="259"/>
      <c r="L31" s="260"/>
    </row>
    <row r="32" spans="1:12">
      <c r="K32" s="261" t="s">
        <v>244</v>
      </c>
    </row>
  </sheetData>
  <sheetProtection selectLockedCells="1" selectUnlockedCells="1"/>
  <mergeCells count="39">
    <mergeCell ref="C3:J3"/>
    <mergeCell ref="B5:C5"/>
    <mergeCell ref="G7:K7"/>
    <mergeCell ref="G8:K8"/>
    <mergeCell ref="F9:K9"/>
    <mergeCell ref="G4:K4"/>
    <mergeCell ref="B12:K12"/>
    <mergeCell ref="B15:D15"/>
    <mergeCell ref="E15:K15"/>
    <mergeCell ref="B16:D16"/>
    <mergeCell ref="E16:K16"/>
    <mergeCell ref="B17:D17"/>
    <mergeCell ref="E17:K17"/>
    <mergeCell ref="B18:D18"/>
    <mergeCell ref="E18:H18"/>
    <mergeCell ref="I18:K18"/>
    <mergeCell ref="B19:D19"/>
    <mergeCell ref="E19:K19"/>
    <mergeCell ref="A20:A21"/>
    <mergeCell ref="B20:B21"/>
    <mergeCell ref="C20:E20"/>
    <mergeCell ref="F20:H21"/>
    <mergeCell ref="I20:K20"/>
    <mergeCell ref="C21:E21"/>
    <mergeCell ref="I21:K21"/>
    <mergeCell ref="B22:E22"/>
    <mergeCell ref="F22:K22"/>
    <mergeCell ref="B23:K23"/>
    <mergeCell ref="B24:B28"/>
    <mergeCell ref="C24:D24"/>
    <mergeCell ref="E24:K24"/>
    <mergeCell ref="C25:D25"/>
    <mergeCell ref="E25:K25"/>
    <mergeCell ref="C26:D26"/>
    <mergeCell ref="E26:K26"/>
    <mergeCell ref="C27:D27"/>
    <mergeCell ref="E27:K27"/>
    <mergeCell ref="C28:D28"/>
    <mergeCell ref="E28:K28"/>
  </mergeCells>
  <phoneticPr fontId="47"/>
  <pageMargins left="0.75" right="0.75" top="1" bottom="1" header="0.51180555555555551" footer="0.51180555555555551"/>
  <pageSetup paperSize="9" scale="78" firstPageNumber="0"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25"/>
  <sheetViews>
    <sheetView zoomScaleNormal="100" workbookViewId="0">
      <selection activeCell="D1" sqref="D1"/>
    </sheetView>
  </sheetViews>
  <sheetFormatPr defaultColWidth="8.875" defaultRowHeight="14.25"/>
  <cols>
    <col min="1" max="2" width="1.375" customWidth="1"/>
    <col min="3" max="3" width="2" customWidth="1"/>
    <col min="4" max="4" width="8.875" customWidth="1"/>
    <col min="5" max="5" width="11.375" customWidth="1"/>
    <col min="6" max="6" width="9.75" customWidth="1"/>
    <col min="7" max="7" width="0.75" customWidth="1"/>
    <col min="8" max="11" width="14.875" customWidth="1"/>
    <col min="12" max="12" width="1.875" customWidth="1"/>
  </cols>
  <sheetData>
    <row r="1" spans="1:12" ht="15">
      <c r="A1" s="264" t="s">
        <v>222</v>
      </c>
      <c r="B1" s="259"/>
      <c r="C1" s="259"/>
      <c r="D1" s="259"/>
      <c r="E1" s="259"/>
      <c r="F1" s="259"/>
      <c r="G1" s="259"/>
      <c r="H1" s="259"/>
      <c r="I1" s="259"/>
      <c r="J1" s="259"/>
      <c r="K1" s="259"/>
      <c r="L1" s="259"/>
    </row>
    <row r="2" spans="1:12" ht="54.6" customHeight="1">
      <c r="A2" s="248"/>
      <c r="B2" s="249"/>
      <c r="C2" s="383" t="s">
        <v>223</v>
      </c>
      <c r="D2" s="383"/>
      <c r="E2" s="383"/>
      <c r="F2" s="383"/>
      <c r="G2" s="383"/>
      <c r="H2" s="383"/>
      <c r="I2" s="383"/>
      <c r="J2" s="383"/>
      <c r="K2" s="383"/>
      <c r="L2" s="250"/>
    </row>
    <row r="3" spans="1:12" ht="43.9" customHeight="1">
      <c r="A3" s="253"/>
      <c r="B3" s="224"/>
      <c r="C3" s="380" t="s">
        <v>142</v>
      </c>
      <c r="D3" s="380"/>
      <c r="E3" s="380"/>
      <c r="F3" s="380"/>
      <c r="G3" s="225"/>
      <c r="H3" s="226">
        <v>11</v>
      </c>
      <c r="I3" s="226">
        <v>39</v>
      </c>
      <c r="J3" s="226">
        <v>49</v>
      </c>
      <c r="K3" s="226">
        <v>50</v>
      </c>
      <c r="L3" s="252"/>
    </row>
    <row r="4" spans="1:12" ht="43.9" customHeight="1">
      <c r="A4" s="253"/>
      <c r="B4" s="224"/>
      <c r="C4" s="368" t="s">
        <v>224</v>
      </c>
      <c r="D4" s="368"/>
      <c r="E4" s="368"/>
      <c r="F4" s="368"/>
      <c r="G4" s="227"/>
      <c r="H4" s="228" t="s">
        <v>23</v>
      </c>
      <c r="I4" s="228" t="s">
        <v>26</v>
      </c>
      <c r="J4" s="228" t="s">
        <v>51</v>
      </c>
      <c r="K4" s="228" t="s">
        <v>28</v>
      </c>
      <c r="L4" s="252"/>
    </row>
    <row r="5" spans="1:12" ht="43.9" customHeight="1">
      <c r="A5" s="253"/>
      <c r="B5" s="224"/>
      <c r="C5" s="368" t="s">
        <v>225</v>
      </c>
      <c r="D5" s="368"/>
      <c r="E5" s="368"/>
      <c r="F5" s="368"/>
      <c r="G5" s="227"/>
      <c r="H5" s="265" t="s">
        <v>226</v>
      </c>
      <c r="I5" s="265" t="s">
        <v>227</v>
      </c>
      <c r="J5" s="265" t="s">
        <v>227</v>
      </c>
      <c r="K5" s="265" t="s">
        <v>227</v>
      </c>
      <c r="L5" s="252"/>
    </row>
    <row r="6" spans="1:12" ht="43.9" customHeight="1">
      <c r="A6" s="253"/>
      <c r="B6" s="224"/>
      <c r="C6" s="368" t="s">
        <v>228</v>
      </c>
      <c r="D6" s="368"/>
      <c r="E6" s="368"/>
      <c r="F6" s="229" t="s">
        <v>229</v>
      </c>
      <c r="G6" s="230"/>
      <c r="H6" s="231">
        <f>計算方法!M$64</f>
        <v>43000</v>
      </c>
      <c r="I6" s="231">
        <f>計算方法!M$56</f>
        <v>120000</v>
      </c>
      <c r="J6" s="231">
        <f>計算方法!M70</f>
        <v>25000</v>
      </c>
      <c r="K6" s="231">
        <f>計算方法!M49</f>
        <v>5700</v>
      </c>
      <c r="L6" s="252"/>
    </row>
    <row r="7" spans="1:12" ht="43.9" customHeight="1">
      <c r="A7" s="253"/>
      <c r="B7" s="224"/>
      <c r="C7" s="380" t="s">
        <v>230</v>
      </c>
      <c r="D7" s="380"/>
      <c r="E7" s="380"/>
      <c r="F7" s="232" t="s">
        <v>229</v>
      </c>
      <c r="G7" s="233"/>
      <c r="H7" s="226">
        <v>0</v>
      </c>
      <c r="I7" s="226">
        <v>0</v>
      </c>
      <c r="J7" s="226">
        <v>0</v>
      </c>
      <c r="K7" s="226">
        <v>0</v>
      </c>
      <c r="L7" s="252"/>
    </row>
    <row r="8" spans="1:12" ht="43.9" customHeight="1">
      <c r="A8" s="253"/>
      <c r="B8" s="224"/>
      <c r="C8" s="381" t="s">
        <v>165</v>
      </c>
      <c r="D8" s="381"/>
      <c r="E8" s="381"/>
      <c r="F8" s="234" t="s">
        <v>229</v>
      </c>
      <c r="G8" s="235"/>
      <c r="H8" s="236">
        <f>計算方法!M$115</f>
        <v>41000</v>
      </c>
      <c r="I8" s="236">
        <f>計算方法!M$107</f>
        <v>110000</v>
      </c>
      <c r="J8" s="236">
        <f>計算方法!M122</f>
        <v>24000</v>
      </c>
      <c r="K8" s="236">
        <f>計算方法!M100</f>
        <v>5400</v>
      </c>
      <c r="L8" s="252"/>
    </row>
    <row r="9" spans="1:12" ht="43.9" customHeight="1">
      <c r="A9" s="253"/>
      <c r="B9" s="218"/>
      <c r="C9" s="368" t="s">
        <v>231</v>
      </c>
      <c r="D9" s="368"/>
      <c r="E9" s="368"/>
      <c r="F9" s="232" t="s">
        <v>229</v>
      </c>
      <c r="G9" s="233"/>
      <c r="H9" s="237">
        <f>H$10+H$11+H$12</f>
        <v>4.0999999999999996</v>
      </c>
      <c r="I9" s="226">
        <f>I$10+I$11+I$12</f>
        <v>43</v>
      </c>
      <c r="J9" s="226">
        <f>J$10+J$11+J$12</f>
        <v>62</v>
      </c>
      <c r="K9" s="226">
        <f>K$10+K$11+K$12</f>
        <v>6.9</v>
      </c>
      <c r="L9" s="252"/>
    </row>
    <row r="10" spans="1:12" ht="43.9" customHeight="1">
      <c r="A10" s="253"/>
      <c r="B10" s="373"/>
      <c r="C10" s="373"/>
      <c r="D10" s="375" t="s">
        <v>232</v>
      </c>
      <c r="E10" s="375"/>
      <c r="F10" s="229" t="s">
        <v>229</v>
      </c>
      <c r="G10" s="222"/>
      <c r="H10" s="237">
        <f>計算方法!R$164</f>
        <v>4.0999999999999996</v>
      </c>
      <c r="I10" s="226">
        <f>計算方法!R$158</f>
        <v>43</v>
      </c>
      <c r="J10" s="226">
        <f>計算方法!R168</f>
        <v>62</v>
      </c>
      <c r="K10" s="226">
        <f>計算方法!R153</f>
        <v>6.9</v>
      </c>
      <c r="L10" s="252"/>
    </row>
    <row r="11" spans="1:12" ht="43.9" customHeight="1">
      <c r="A11" s="253"/>
      <c r="B11" s="373"/>
      <c r="C11" s="373"/>
      <c r="D11" s="382" t="s">
        <v>233</v>
      </c>
      <c r="E11" s="382"/>
      <c r="F11" s="232" t="s">
        <v>229</v>
      </c>
      <c r="G11" s="238"/>
      <c r="H11" s="226">
        <v>0</v>
      </c>
      <c r="I11" s="226">
        <v>0</v>
      </c>
      <c r="J11" s="226">
        <v>0</v>
      </c>
      <c r="K11" s="226">
        <v>0</v>
      </c>
      <c r="L11" s="252"/>
    </row>
    <row r="12" spans="1:12" ht="43.9" customHeight="1">
      <c r="A12" s="253"/>
      <c r="B12" s="373"/>
      <c r="C12" s="373"/>
      <c r="D12" s="375" t="s">
        <v>234</v>
      </c>
      <c r="E12" s="375"/>
      <c r="F12" s="229" t="s">
        <v>229</v>
      </c>
      <c r="G12" s="222"/>
      <c r="H12" s="378">
        <v>0</v>
      </c>
      <c r="I12" s="378">
        <v>0</v>
      </c>
      <c r="J12" s="378">
        <v>0</v>
      </c>
      <c r="K12" s="378">
        <v>0</v>
      </c>
      <c r="L12" s="252"/>
    </row>
    <row r="13" spans="1:12" ht="43.9" customHeight="1">
      <c r="A13" s="253"/>
      <c r="B13" s="373"/>
      <c r="C13" s="373"/>
      <c r="D13" s="379" t="s">
        <v>235</v>
      </c>
      <c r="E13" s="379"/>
      <c r="F13" s="379"/>
      <c r="G13" s="223"/>
      <c r="H13" s="378"/>
      <c r="I13" s="378"/>
      <c r="J13" s="378"/>
      <c r="K13" s="378"/>
      <c r="L13" s="252"/>
    </row>
    <row r="14" spans="1:12" ht="43.9" customHeight="1">
      <c r="A14" s="253"/>
      <c r="B14" s="239"/>
      <c r="C14" s="368" t="s">
        <v>236</v>
      </c>
      <c r="D14" s="368"/>
      <c r="E14" s="368"/>
      <c r="F14" s="232" t="s">
        <v>229</v>
      </c>
      <c r="G14" s="238"/>
      <c r="H14" s="226">
        <v>0</v>
      </c>
      <c r="I14" s="226">
        <v>0</v>
      </c>
      <c r="J14" s="226">
        <v>0</v>
      </c>
      <c r="K14" s="226">
        <v>0</v>
      </c>
      <c r="L14" s="252"/>
    </row>
    <row r="15" spans="1:12" ht="43.9" customHeight="1">
      <c r="A15" s="253"/>
      <c r="B15" s="373"/>
      <c r="C15" s="373"/>
      <c r="D15" s="374" t="s">
        <v>237</v>
      </c>
      <c r="E15" s="374"/>
      <c r="F15" s="234" t="s">
        <v>229</v>
      </c>
      <c r="G15" s="223"/>
      <c r="H15" s="226">
        <v>0</v>
      </c>
      <c r="I15" s="226">
        <v>0</v>
      </c>
      <c r="J15" s="226">
        <v>0</v>
      </c>
      <c r="K15" s="226">
        <v>0</v>
      </c>
      <c r="L15" s="252"/>
    </row>
    <row r="16" spans="1:12" ht="43.9" customHeight="1">
      <c r="A16" s="253"/>
      <c r="B16" s="373"/>
      <c r="C16" s="373"/>
      <c r="D16" s="375" t="s">
        <v>238</v>
      </c>
      <c r="E16" s="375"/>
      <c r="F16" s="229" t="s">
        <v>229</v>
      </c>
      <c r="G16" s="222"/>
      <c r="H16" s="226">
        <v>0</v>
      </c>
      <c r="I16" s="226">
        <v>0</v>
      </c>
      <c r="J16" s="226">
        <v>0</v>
      </c>
      <c r="K16" s="226">
        <v>0</v>
      </c>
      <c r="L16" s="252"/>
    </row>
    <row r="17" spans="1:12" ht="21.6" customHeight="1">
      <c r="A17" s="253"/>
      <c r="B17" s="240" t="s">
        <v>239</v>
      </c>
      <c r="C17" s="241"/>
      <c r="D17" s="241"/>
      <c r="E17" s="241"/>
      <c r="F17" s="241"/>
      <c r="G17" s="241"/>
      <c r="H17" s="241"/>
      <c r="I17" s="241"/>
      <c r="J17" s="242"/>
      <c r="K17" s="354" t="s">
        <v>240</v>
      </c>
      <c r="L17" s="252"/>
    </row>
    <row r="18" spans="1:12" ht="21.6" customHeight="1">
      <c r="A18" s="253"/>
      <c r="B18" s="243" t="s">
        <v>241</v>
      </c>
      <c r="C18" s="219"/>
      <c r="D18" s="219"/>
      <c r="E18" s="219"/>
      <c r="F18" s="219"/>
      <c r="G18" s="219"/>
      <c r="H18" s="219"/>
      <c r="I18" s="219"/>
      <c r="J18" s="221"/>
      <c r="K18" s="354"/>
      <c r="L18" s="252"/>
    </row>
    <row r="19" spans="1:12" ht="21.6" customHeight="1">
      <c r="A19" s="253"/>
      <c r="B19" s="244" t="s">
        <v>242</v>
      </c>
      <c r="C19" s="245"/>
      <c r="D19" s="245"/>
      <c r="E19" s="245"/>
      <c r="F19" s="245"/>
      <c r="G19" s="245"/>
      <c r="H19" s="245"/>
      <c r="I19" s="245"/>
      <c r="J19" s="246"/>
      <c r="K19" s="354"/>
      <c r="L19" s="252"/>
    </row>
    <row r="20" spans="1:12" ht="24.75" customHeight="1">
      <c r="A20" s="253"/>
      <c r="B20" s="376" t="s">
        <v>250</v>
      </c>
      <c r="C20" s="377"/>
      <c r="D20" s="377"/>
      <c r="E20" s="377"/>
      <c r="F20" s="377"/>
      <c r="G20" s="377"/>
      <c r="H20" s="377"/>
      <c r="I20" s="377"/>
      <c r="J20" s="377"/>
      <c r="K20" s="257" t="s">
        <v>243</v>
      </c>
      <c r="L20" s="252"/>
    </row>
    <row r="21" spans="1:12" ht="24.75" customHeight="1">
      <c r="A21" s="253"/>
      <c r="B21" s="369" t="s">
        <v>245</v>
      </c>
      <c r="C21" s="370"/>
      <c r="D21" s="370"/>
      <c r="E21" s="370"/>
      <c r="F21" s="370"/>
      <c r="G21" s="370"/>
      <c r="H21" s="370"/>
      <c r="I21" s="370"/>
      <c r="J21" s="370"/>
      <c r="K21" s="370"/>
      <c r="L21" s="252"/>
    </row>
    <row r="22" spans="1:12" ht="24.75" customHeight="1">
      <c r="A22" s="253"/>
      <c r="B22" s="369" t="s">
        <v>246</v>
      </c>
      <c r="C22" s="370"/>
      <c r="D22" s="370"/>
      <c r="E22" s="370"/>
      <c r="F22" s="370"/>
      <c r="G22" s="370"/>
      <c r="H22" s="370"/>
      <c r="I22" s="370"/>
      <c r="J22" s="370"/>
      <c r="K22" s="370"/>
      <c r="L22" s="252"/>
    </row>
    <row r="23" spans="1:12" ht="24.75" customHeight="1">
      <c r="A23" s="253"/>
      <c r="B23" s="369" t="s">
        <v>247</v>
      </c>
      <c r="C23" s="370"/>
      <c r="D23" s="370"/>
      <c r="E23" s="370"/>
      <c r="F23" s="370"/>
      <c r="G23" s="370"/>
      <c r="H23" s="370"/>
      <c r="I23" s="370"/>
      <c r="J23" s="370"/>
      <c r="K23" s="370"/>
      <c r="L23" s="252"/>
    </row>
    <row r="24" spans="1:12" ht="24.75" customHeight="1">
      <c r="A24" s="262"/>
      <c r="B24" s="371" t="s">
        <v>248</v>
      </c>
      <c r="C24" s="372"/>
      <c r="D24" s="372"/>
      <c r="E24" s="372"/>
      <c r="F24" s="372"/>
      <c r="G24" s="372"/>
      <c r="H24" s="372"/>
      <c r="I24" s="372"/>
      <c r="J24" s="372"/>
      <c r="K24" s="372"/>
      <c r="L24" s="260"/>
    </row>
    <row r="25" spans="1:12">
      <c r="K25" s="261" t="s">
        <v>244</v>
      </c>
    </row>
  </sheetData>
  <sheetProtection selectLockedCells="1" selectUnlockedCells="1"/>
  <mergeCells count="27">
    <mergeCell ref="C2:K2"/>
    <mergeCell ref="C3:F3"/>
    <mergeCell ref="C4:F4"/>
    <mergeCell ref="C5:F5"/>
    <mergeCell ref="C6:E6"/>
    <mergeCell ref="C7:E7"/>
    <mergeCell ref="C8:E8"/>
    <mergeCell ref="C9:E9"/>
    <mergeCell ref="B10:C13"/>
    <mergeCell ref="D10:E10"/>
    <mergeCell ref="D11:E11"/>
    <mergeCell ref="D12:E12"/>
    <mergeCell ref="H12:H13"/>
    <mergeCell ref="I12:I13"/>
    <mergeCell ref="J12:J13"/>
    <mergeCell ref="K12:K13"/>
    <mergeCell ref="D13:F13"/>
    <mergeCell ref="C14:E14"/>
    <mergeCell ref="B22:K22"/>
    <mergeCell ref="B23:K23"/>
    <mergeCell ref="B24:K24"/>
    <mergeCell ref="B15:C16"/>
    <mergeCell ref="D15:E15"/>
    <mergeCell ref="D16:E16"/>
    <mergeCell ref="K17:K19"/>
    <mergeCell ref="B20:J20"/>
    <mergeCell ref="B21:K21"/>
  </mergeCells>
  <phoneticPr fontId="47"/>
  <pageMargins left="0.78749999999999998" right="0.78749999999999998" top="0.78749999999999998" bottom="0.59027777777777779" header="0.51180555555555551" footer="0.51180555555555551"/>
  <pageSetup paperSize="9" scale="82" firstPageNumber="0" fitToHeight="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はじめに（含有率等）</vt:lpstr>
      <vt:lpstr>計算方法</vt:lpstr>
      <vt:lpstr>提出の有無</vt:lpstr>
      <vt:lpstr>東京都条例報告書</vt:lpstr>
      <vt:lpstr>東京都条例別紙</vt:lpstr>
      <vt:lpstr>東京都条例別紙!Print_Area</vt:lpstr>
      <vt:lpstr>東京都条例報告書!Print_Area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2021-03-18T08:48:15Z</dcterms:created>
  <dcterms:modified xsi:type="dcterms:W3CDTF">2021-03-18T08:48:23Z</dcterms:modified>
</cp:coreProperties>
</file>